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9450" activeTab="3"/>
  </bookViews>
  <sheets>
    <sheet name="2024一般预计完成" sheetId="1" r:id="rId1"/>
    <sheet name="2024一般执行" sheetId="2" r:id="rId2"/>
    <sheet name="2024一般平衡" sheetId="3" r:id="rId3"/>
    <sheet name="2025一般收支" sheetId="4" r:id="rId4"/>
    <sheet name="2025一般平衡" sheetId="5" r:id="rId5"/>
    <sheet name="2024政府基金执行" sheetId="6" r:id="rId6"/>
    <sheet name="2024政府基金平衡 " sheetId="7" r:id="rId7"/>
    <sheet name="2025政府基金收支" sheetId="8" r:id="rId8"/>
    <sheet name="2025政府基金平衡" sheetId="9" r:id="rId9"/>
    <sheet name="部门收支预算" sheetId="10" r:id="rId10"/>
    <sheet name="基本支出表" sheetId="11" r:id="rId11"/>
    <sheet name="重点项目支出 " sheetId="12" r:id="rId12"/>
    <sheet name="三公 " sheetId="13" r:id="rId13"/>
  </sheets>
  <definedNames>
    <definedName name="_xlnm._FilterDatabase" localSheetId="9" hidden="1">部门收支预算!$A$6:$K$84</definedName>
    <definedName name="_xlnm._FilterDatabase" localSheetId="10" hidden="1">基本支出表!$A$6:$G$72</definedName>
    <definedName name="_xlnm._FilterDatabase" localSheetId="12" hidden="1">'三公 '!$A$6:$I$65</definedName>
    <definedName name="_xlnm.Print_Area" localSheetId="6">'2024政府基金平衡 '!$A$1:$D$10</definedName>
    <definedName name="_xlnm.Print_Titles" localSheetId="9">部门收支预算!$4:$5</definedName>
    <definedName name="_xlnm.Print_Titles" localSheetId="10">基本支出表!$4:$5</definedName>
    <definedName name="_xlnm.Print_Titles" localSheetId="12">'三公 '!$4:$5</definedName>
    <definedName name="_xlnm.Print_Titles" localSheetId="11">'重点项目支出 '!$4:$4</definedName>
  </definedNames>
  <calcPr calcId="124519"/>
</workbook>
</file>

<file path=xl/calcChain.xml><?xml version="1.0" encoding="utf-8"?>
<calcChain xmlns="http://schemas.openxmlformats.org/spreadsheetml/2006/main">
  <c r="C35" i="10"/>
  <c r="B8"/>
  <c r="B9"/>
  <c r="B10"/>
  <c r="B11"/>
  <c r="B12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59"/>
  <c r="B60"/>
  <c r="B61"/>
  <c r="B62"/>
  <c r="B63"/>
  <c r="B64"/>
  <c r="B65"/>
  <c r="B66"/>
  <c r="B67"/>
  <c r="B68"/>
  <c r="B69"/>
  <c r="B70"/>
  <c r="B71"/>
  <c r="B72"/>
  <c r="C21"/>
  <c r="C9" i="4"/>
  <c r="G17"/>
  <c r="G13"/>
  <c r="G11"/>
  <c r="G8"/>
  <c r="B5" i="7"/>
  <c r="B10"/>
  <c r="D5"/>
  <c r="D6"/>
  <c r="I6" i="6"/>
  <c r="I5"/>
  <c r="I10"/>
  <c r="D6" i="1"/>
  <c r="D16"/>
  <c r="D5"/>
  <c r="B5" i="3"/>
  <c r="B10"/>
  <c r="D5"/>
  <c r="D6"/>
  <c r="H20" i="1"/>
  <c r="H17"/>
  <c r="H8"/>
  <c r="B62" i="13"/>
  <c r="B61"/>
  <c r="B60"/>
  <c r="B59"/>
  <c r="B58"/>
  <c r="B57"/>
  <c r="B56"/>
  <c r="B55"/>
  <c r="B54"/>
  <c r="B53"/>
  <c r="B52"/>
  <c r="B51"/>
  <c r="B50"/>
  <c r="B49"/>
  <c r="B48"/>
  <c r="B47"/>
  <c r="B46"/>
  <c r="B45"/>
  <c r="B44"/>
  <c r="B43"/>
  <c r="B42"/>
  <c r="B41"/>
  <c r="B40"/>
  <c r="B39"/>
  <c r="B38"/>
  <c r="B37"/>
  <c r="H36"/>
  <c r="F36"/>
  <c r="B36"/>
  <c r="B28"/>
  <c r="B27"/>
  <c r="B26"/>
  <c r="B25"/>
  <c r="B24"/>
  <c r="B23"/>
  <c r="B22"/>
  <c r="B21"/>
  <c r="B20"/>
  <c r="B19"/>
  <c r="B18"/>
  <c r="B17"/>
  <c r="B16"/>
  <c r="B15"/>
  <c r="B14"/>
  <c r="B13"/>
  <c r="B12"/>
  <c r="B11"/>
  <c r="B10"/>
  <c r="B9"/>
  <c r="B8"/>
  <c r="B7"/>
  <c r="H6"/>
  <c r="G6"/>
  <c r="F6"/>
  <c r="E6"/>
  <c r="D6"/>
  <c r="C6"/>
  <c r="B6"/>
  <c r="G44" i="12"/>
  <c r="E44"/>
  <c r="G43"/>
  <c r="E43"/>
  <c r="G42"/>
  <c r="E42"/>
  <c r="G41"/>
  <c r="E41"/>
  <c r="G40"/>
  <c r="E40"/>
  <c r="G39"/>
  <c r="E39"/>
  <c r="G38"/>
  <c r="E38"/>
  <c r="G37"/>
  <c r="E37"/>
  <c r="G36"/>
  <c r="E36"/>
  <c r="G35"/>
  <c r="E35"/>
  <c r="G34"/>
  <c r="E34"/>
  <c r="G33"/>
  <c r="E33"/>
  <c r="G32"/>
  <c r="E32"/>
  <c r="G31"/>
  <c r="E31"/>
  <c r="G30"/>
  <c r="E30"/>
  <c r="G29"/>
  <c r="E29"/>
  <c r="G28"/>
  <c r="E28"/>
  <c r="G27"/>
  <c r="E27"/>
  <c r="G26"/>
  <c r="E26"/>
  <c r="G25"/>
  <c r="E25"/>
  <c r="G24"/>
  <c r="E24"/>
  <c r="G23"/>
  <c r="E23"/>
  <c r="G22"/>
  <c r="E22"/>
  <c r="G21"/>
  <c r="E21"/>
  <c r="G20"/>
  <c r="E20"/>
  <c r="G19"/>
  <c r="E19"/>
  <c r="G18"/>
  <c r="E18"/>
  <c r="G17"/>
  <c r="E17"/>
  <c r="G16"/>
  <c r="E16"/>
  <c r="G15"/>
  <c r="E15"/>
  <c r="G14"/>
  <c r="E14"/>
  <c r="G13"/>
  <c r="E13"/>
  <c r="C13"/>
  <c r="G12"/>
  <c r="E12"/>
  <c r="G11"/>
  <c r="E11"/>
  <c r="G10"/>
  <c r="E10"/>
  <c r="G9"/>
  <c r="E9"/>
  <c r="G8"/>
  <c r="E8"/>
  <c r="G7"/>
  <c r="E7"/>
  <c r="G6"/>
  <c r="E6"/>
  <c r="C5"/>
  <c r="C60" i="11"/>
  <c r="C59"/>
  <c r="C58"/>
  <c r="C57"/>
  <c r="C56"/>
  <c r="C55"/>
  <c r="C54"/>
  <c r="C53"/>
  <c r="C52"/>
  <c r="C51"/>
  <c r="C50"/>
  <c r="C49"/>
  <c r="C40"/>
  <c r="C39"/>
  <c r="E38"/>
  <c r="C38"/>
  <c r="C37"/>
  <c r="E36"/>
  <c r="C36"/>
  <c r="C35"/>
  <c r="C34"/>
  <c r="C33"/>
  <c r="C32"/>
  <c r="E31"/>
  <c r="C31"/>
  <c r="E30"/>
  <c r="C30"/>
  <c r="E29"/>
  <c r="C29"/>
  <c r="C28"/>
  <c r="E27"/>
  <c r="D27"/>
  <c r="C27"/>
  <c r="E26"/>
  <c r="D26"/>
  <c r="C26"/>
  <c r="C25"/>
  <c r="C24"/>
  <c r="C23"/>
  <c r="C22"/>
  <c r="E21"/>
  <c r="C21"/>
  <c r="C20"/>
  <c r="E19"/>
  <c r="C19"/>
  <c r="E18"/>
  <c r="C18"/>
  <c r="C17"/>
  <c r="E16"/>
  <c r="C16"/>
  <c r="E15"/>
  <c r="C15"/>
  <c r="C14"/>
  <c r="E13"/>
  <c r="C13"/>
  <c r="E12"/>
  <c r="C12"/>
  <c r="C11"/>
  <c r="C10"/>
  <c r="E9"/>
  <c r="C9"/>
  <c r="C8"/>
  <c r="E7"/>
  <c r="C7"/>
  <c r="F6"/>
  <c r="E6"/>
  <c r="D6"/>
  <c r="C6"/>
  <c r="H60" i="10"/>
  <c r="H59"/>
  <c r="H58"/>
  <c r="H57"/>
  <c r="H56"/>
  <c r="H55"/>
  <c r="H54"/>
  <c r="H53"/>
  <c r="H52"/>
  <c r="H51"/>
  <c r="H50"/>
  <c r="C50"/>
  <c r="H49"/>
  <c r="H46"/>
  <c r="C46"/>
  <c r="H45"/>
  <c r="C45"/>
  <c r="H44"/>
  <c r="C44"/>
  <c r="H43"/>
  <c r="C43"/>
  <c r="H42"/>
  <c r="C42"/>
  <c r="H41"/>
  <c r="C41"/>
  <c r="H40"/>
  <c r="C40"/>
  <c r="H39"/>
  <c r="C39"/>
  <c r="H38"/>
  <c r="C38"/>
  <c r="H37"/>
  <c r="C37"/>
  <c r="H36"/>
  <c r="C36"/>
  <c r="H35"/>
  <c r="H34"/>
  <c r="C34"/>
  <c r="H33"/>
  <c r="C33"/>
  <c r="H32"/>
  <c r="C32"/>
  <c r="H31"/>
  <c r="C31"/>
  <c r="H30"/>
  <c r="C30"/>
  <c r="H29"/>
  <c r="C29"/>
  <c r="H28"/>
  <c r="H27"/>
  <c r="H26"/>
  <c r="H25"/>
  <c r="H24"/>
  <c r="H23"/>
  <c r="H22"/>
  <c r="I21"/>
  <c r="H21"/>
  <c r="H20"/>
  <c r="H19"/>
  <c r="H18"/>
  <c r="H17"/>
  <c r="H16"/>
  <c r="H15"/>
  <c r="H14"/>
  <c r="H13"/>
  <c r="H12"/>
  <c r="H11"/>
  <c r="H10"/>
  <c r="H9"/>
  <c r="H8"/>
  <c r="H7"/>
  <c r="B7"/>
  <c r="J6"/>
  <c r="I6"/>
  <c r="H6"/>
  <c r="G6"/>
  <c r="F6"/>
  <c r="E6"/>
  <c r="D6"/>
  <c r="C6"/>
  <c r="D5" i="9"/>
  <c r="D10"/>
  <c r="B5"/>
  <c r="B10"/>
  <c r="F11" i="8"/>
  <c r="H11"/>
  <c r="F10"/>
  <c r="H10"/>
  <c r="F9"/>
  <c r="H9"/>
  <c r="F8"/>
  <c r="H8"/>
  <c r="F7"/>
  <c r="H7"/>
  <c r="F6"/>
  <c r="H6"/>
  <c r="B6"/>
  <c r="D6"/>
  <c r="F5"/>
  <c r="H5"/>
  <c r="G5"/>
  <c r="D5" i="6"/>
  <c r="B5" i="8"/>
  <c r="D5"/>
  <c r="C5"/>
  <c r="D10" i="7"/>
  <c r="J11" i="6"/>
  <c r="J10"/>
  <c r="J9"/>
  <c r="J8"/>
  <c r="J7"/>
  <c r="J6"/>
  <c r="E6"/>
  <c r="J5"/>
  <c r="E5"/>
  <c r="F6" i="4"/>
  <c r="G6"/>
  <c r="G5"/>
  <c r="D5" i="5"/>
  <c r="C6" i="4"/>
  <c r="C16"/>
  <c r="C5"/>
  <c r="B5" i="5"/>
  <c r="B9"/>
  <c r="B10"/>
  <c r="D6"/>
  <c r="D10"/>
  <c r="F22" i="4"/>
  <c r="H22"/>
  <c r="F20"/>
  <c r="H20"/>
  <c r="G20"/>
  <c r="F17"/>
  <c r="H17"/>
  <c r="B17"/>
  <c r="D17"/>
  <c r="F16"/>
  <c r="H16"/>
  <c r="B16"/>
  <c r="D16"/>
  <c r="F15"/>
  <c r="H15"/>
  <c r="B15"/>
  <c r="D15"/>
  <c r="F14"/>
  <c r="H14"/>
  <c r="G14"/>
  <c r="B14"/>
  <c r="D14"/>
  <c r="F13"/>
  <c r="H13"/>
  <c r="B13"/>
  <c r="D13"/>
  <c r="F12"/>
  <c r="H12"/>
  <c r="B12"/>
  <c r="D12"/>
  <c r="F11"/>
  <c r="H11"/>
  <c r="B11"/>
  <c r="D11"/>
  <c r="F10"/>
  <c r="H10"/>
  <c r="B10"/>
  <c r="D10"/>
  <c r="F9"/>
  <c r="H9"/>
  <c r="B9"/>
  <c r="D9"/>
  <c r="F8"/>
  <c r="H8"/>
  <c r="B8"/>
  <c r="D8"/>
  <c r="F7"/>
  <c r="H7"/>
  <c r="B7"/>
  <c r="D7"/>
  <c r="H6"/>
  <c r="B6"/>
  <c r="D6"/>
  <c r="I5" i="1"/>
  <c r="F5" i="4"/>
  <c r="H5"/>
  <c r="B5"/>
  <c r="D5"/>
  <c r="D10" i="3"/>
  <c r="H24" i="2"/>
  <c r="H22"/>
  <c r="H20"/>
  <c r="H17"/>
  <c r="B17"/>
  <c r="D17"/>
  <c r="H16"/>
  <c r="B16"/>
  <c r="D16"/>
  <c r="H15"/>
  <c r="B15"/>
  <c r="D15"/>
  <c r="H14"/>
  <c r="B14"/>
  <c r="D14"/>
  <c r="H13"/>
  <c r="B13"/>
  <c r="D13"/>
  <c r="H12"/>
  <c r="B12"/>
  <c r="D12"/>
  <c r="H11"/>
  <c r="B11"/>
  <c r="D11"/>
  <c r="H10"/>
  <c r="B10"/>
  <c r="D10"/>
  <c r="H9"/>
  <c r="B9"/>
  <c r="D9"/>
  <c r="H8"/>
  <c r="B8"/>
  <c r="D8"/>
  <c r="H7"/>
  <c r="B7"/>
  <c r="D7"/>
  <c r="H6"/>
  <c r="B6"/>
  <c r="D6"/>
  <c r="F5"/>
  <c r="H5"/>
  <c r="G5"/>
  <c r="B5"/>
  <c r="D5"/>
  <c r="C5"/>
  <c r="L22" i="1"/>
  <c r="J22"/>
  <c r="L21"/>
  <c r="L20"/>
  <c r="J20"/>
  <c r="L19"/>
  <c r="L18"/>
  <c r="L17"/>
  <c r="J17"/>
  <c r="E17"/>
  <c r="L16"/>
  <c r="J16"/>
  <c r="E16"/>
  <c r="C16"/>
  <c r="B16"/>
  <c r="L15"/>
  <c r="J15"/>
  <c r="E15"/>
  <c r="L14"/>
  <c r="J14"/>
  <c r="E14"/>
  <c r="L13"/>
  <c r="J13"/>
  <c r="E13"/>
  <c r="L12"/>
  <c r="J12"/>
  <c r="E12"/>
  <c r="L11"/>
  <c r="J11"/>
  <c r="E11"/>
  <c r="L10"/>
  <c r="J10"/>
  <c r="E10"/>
  <c r="L9"/>
  <c r="J9"/>
  <c r="E9"/>
  <c r="L8"/>
  <c r="J8"/>
  <c r="E8"/>
  <c r="L7"/>
  <c r="J7"/>
  <c r="E7"/>
  <c r="B7"/>
  <c r="L6"/>
  <c r="J6"/>
  <c r="E6"/>
  <c r="C6"/>
  <c r="B6"/>
  <c r="H5"/>
  <c r="J5"/>
  <c r="G5"/>
  <c r="E5"/>
  <c r="C5"/>
  <c r="B5"/>
  <c r="B6" i="10" l="1"/>
</calcChain>
</file>

<file path=xl/comments1.xml><?xml version="1.0" encoding="utf-8"?>
<comments xmlns="http://schemas.openxmlformats.org/spreadsheetml/2006/main">
  <authors>
    <author>Admin</author>
  </authors>
  <commentList>
    <comment ref="H8" authorId="0">
      <text>
        <r>
          <rPr>
            <b/>
            <sz val="9"/>
            <rFont val="Tahoma"/>
            <family val="2"/>
          </rPr>
          <t>Admin:</t>
        </r>
        <r>
          <rPr>
            <b/>
            <sz val="9"/>
            <rFont val="宋体"/>
            <family val="3"/>
            <charset val="134"/>
          </rPr>
          <t>南理工</t>
        </r>
        <r>
          <rPr>
            <b/>
            <sz val="9"/>
            <rFont val="Tahoma"/>
            <family val="2"/>
          </rPr>
          <t>2.17</t>
        </r>
        <r>
          <rPr>
            <b/>
            <sz val="9"/>
            <rFont val="宋体"/>
            <family val="3"/>
            <charset val="134"/>
          </rPr>
          <t>亿南理工运行</t>
        </r>
        <r>
          <rPr>
            <b/>
            <sz val="9"/>
            <rFont val="Tahoma"/>
            <family val="2"/>
          </rPr>
          <t>0.3</t>
        </r>
        <r>
          <rPr>
            <b/>
            <sz val="9"/>
            <rFont val="宋体"/>
            <family val="3"/>
            <charset val="134"/>
          </rPr>
          <t>亿，镇街各学校教育支出</t>
        </r>
        <r>
          <rPr>
            <b/>
            <sz val="9"/>
            <rFont val="Tahoma"/>
            <family val="2"/>
          </rPr>
          <t>4.39</t>
        </r>
        <r>
          <rPr>
            <b/>
            <sz val="9"/>
            <rFont val="宋体"/>
            <family val="3"/>
            <charset val="134"/>
          </rPr>
          <t>亿，扣减教育建设支出到基金</t>
        </r>
      </text>
    </comment>
    <comment ref="H15" authorId="0">
      <text>
        <r>
          <rPr>
            <b/>
            <sz val="9"/>
            <rFont val="Tahoma"/>
            <family val="2"/>
          </rPr>
          <t>Admin:</t>
        </r>
        <r>
          <rPr>
            <sz val="9"/>
            <rFont val="Tahoma"/>
            <family val="2"/>
          </rPr>
          <t xml:space="preserve">
2024</t>
        </r>
        <r>
          <rPr>
            <sz val="9"/>
            <rFont val="宋体"/>
            <family val="3"/>
            <charset val="134"/>
          </rPr>
          <t>年部分农业项目做基金科目</t>
        </r>
      </text>
    </comment>
  </commentList>
</comments>
</file>

<file path=xl/comments2.xml><?xml version="1.0" encoding="utf-8"?>
<comments xmlns="http://schemas.openxmlformats.org/spreadsheetml/2006/main">
  <authors>
    <author>丁洁</author>
  </authors>
  <commentList>
    <comment ref="G5" authorId="0">
      <text>
        <r>
          <rPr>
            <sz val="9"/>
            <rFont val="宋体"/>
            <family val="3"/>
            <charset val="134"/>
          </rPr>
          <t>根据财力，非税增加8000万</t>
        </r>
        <r>
          <rPr>
            <sz val="9"/>
            <rFont val="Tahoma"/>
            <family val="2"/>
          </rPr>
          <t xml:space="preserve">
</t>
        </r>
      </text>
    </comment>
  </commentList>
</comments>
</file>

<file path=xl/comments3.xml><?xml version="1.0" encoding="utf-8"?>
<comments xmlns="http://schemas.openxmlformats.org/spreadsheetml/2006/main">
  <authors>
    <author>Administrator</author>
  </authors>
  <commentList>
    <comment ref="J9" authorId="0">
      <text>
        <r>
          <rPr>
            <sz val="9"/>
            <rFont val="宋体"/>
            <family val="3"/>
            <charset val="134"/>
          </rPr>
          <t xml:space="preserve">执法局21万调到党政办
</t>
        </r>
      </text>
    </comment>
  </commentList>
</comments>
</file>

<file path=xl/comments4.xml><?xml version="1.0" encoding="utf-8"?>
<comments xmlns="http://schemas.openxmlformats.org/spreadsheetml/2006/main">
  <authors>
    <author>Administrator</author>
  </authors>
  <commentList>
    <comment ref="D21" authorId="0">
      <text>
        <r>
          <rPr>
            <b/>
            <sz val="9"/>
            <rFont val="宋体"/>
            <family val="3"/>
            <charset val="134"/>
          </rPr>
          <t>Administrator:</t>
        </r>
        <r>
          <rPr>
            <sz val="9"/>
            <rFont val="宋体"/>
            <family val="3"/>
            <charset val="134"/>
          </rPr>
          <t xml:space="preserve">
伙食费</t>
        </r>
      </text>
    </comment>
    <comment ref="D22" authorId="0">
      <text>
        <r>
          <rPr>
            <sz val="9"/>
            <rFont val="宋体"/>
            <family val="3"/>
            <charset val="134"/>
          </rPr>
          <t xml:space="preserve">伙食费
</t>
        </r>
      </text>
    </comment>
    <comment ref="D23" authorId="0">
      <text>
        <r>
          <rPr>
            <sz val="9"/>
            <rFont val="宋体"/>
            <family val="3"/>
            <charset val="134"/>
          </rPr>
          <t xml:space="preserve">伙食费
</t>
        </r>
      </text>
    </comment>
    <comment ref="D24" authorId="0">
      <text>
        <r>
          <rPr>
            <b/>
            <sz val="9"/>
            <rFont val="宋体"/>
            <family val="3"/>
            <charset val="134"/>
          </rPr>
          <t>Administrator:</t>
        </r>
        <r>
          <rPr>
            <sz val="9"/>
            <rFont val="宋体"/>
            <family val="3"/>
            <charset val="134"/>
          </rPr>
          <t xml:space="preserve">
伙食费</t>
        </r>
      </text>
    </comment>
    <comment ref="D26" authorId="0">
      <text>
        <r>
          <rPr>
            <sz val="9"/>
            <rFont val="宋体"/>
            <family val="3"/>
            <charset val="134"/>
          </rPr>
          <t xml:space="preserve">工资+伙食费
</t>
        </r>
      </text>
    </comment>
    <comment ref="D27" authorId="0">
      <text>
        <r>
          <rPr>
            <b/>
            <sz val="9"/>
            <rFont val="宋体"/>
            <family val="3"/>
            <charset val="134"/>
          </rPr>
          <t>Administrator:</t>
        </r>
        <r>
          <rPr>
            <sz val="9"/>
            <rFont val="宋体"/>
            <family val="3"/>
            <charset val="134"/>
          </rPr>
          <t xml:space="preserve">
工资8.8*55=484万，伙食费29.7万</t>
        </r>
      </text>
    </comment>
  </commentList>
</comments>
</file>

<file path=xl/comments5.xml><?xml version="1.0" encoding="utf-8"?>
<comments xmlns="http://schemas.openxmlformats.org/spreadsheetml/2006/main">
  <authors>
    <author>Administrator</author>
  </authors>
  <commentList>
    <comment ref="H10" authorId="0">
      <text>
        <r>
          <rPr>
            <sz val="9"/>
            <rFont val="宋体"/>
            <family val="3"/>
            <charset val="134"/>
          </rPr>
          <t xml:space="preserve">基本0.9万、党群工作经费7.2万
</t>
        </r>
      </text>
    </comment>
  </commentList>
</comments>
</file>

<file path=xl/sharedStrings.xml><?xml version="1.0" encoding="utf-8"?>
<sst xmlns="http://schemas.openxmlformats.org/spreadsheetml/2006/main" count="569" uniqueCount="281">
  <si>
    <t>表一：</t>
  </si>
  <si>
    <t>2024年临港开发区一般公共预算完成情况表</t>
  </si>
  <si>
    <t>单位：万元</t>
  </si>
  <si>
    <t>收  入  项  目</t>
  </si>
  <si>
    <t>2024年
预算数</t>
  </si>
  <si>
    <t>2024年预算调整数</t>
  </si>
  <si>
    <t>2024年
完成数</t>
  </si>
  <si>
    <t>完成
比例</t>
  </si>
  <si>
    <t>支 出 项 目</t>
  </si>
  <si>
    <t>2024年
预算调整数</t>
  </si>
  <si>
    <t>2024年
预计完成数</t>
  </si>
  <si>
    <r>
      <rPr>
        <sz val="11"/>
        <color indexed="8"/>
        <rFont val="方正黑体_GBK"/>
        <family val="4"/>
        <charset val="134"/>
      </rPr>
      <t>完成
比例</t>
    </r>
  </si>
  <si>
    <t>一般公共预算收入合计</t>
  </si>
  <si>
    <t>一般公共预算支出合计</t>
  </si>
  <si>
    <r>
      <rPr>
        <b/>
        <sz val="11"/>
        <color indexed="8"/>
        <rFont val="Times New Roman"/>
        <family val="1"/>
      </rPr>
      <t xml:space="preserve">1. </t>
    </r>
    <r>
      <rPr>
        <b/>
        <sz val="11"/>
        <color indexed="8"/>
        <rFont val="宋体"/>
        <family val="3"/>
        <charset val="134"/>
      </rPr>
      <t>税收收入</t>
    </r>
  </si>
  <si>
    <r>
      <rPr>
        <sz val="11"/>
        <rFont val="Times New Roman"/>
        <family val="1"/>
      </rPr>
      <t>1.</t>
    </r>
    <r>
      <rPr>
        <sz val="11"/>
        <rFont val="宋体"/>
        <family val="3"/>
        <charset val="134"/>
      </rPr>
      <t>一般公共服务支出</t>
    </r>
  </si>
  <si>
    <r>
      <rPr>
        <sz val="11"/>
        <color indexed="8"/>
        <rFont val="Times New Roman"/>
        <family val="1"/>
      </rPr>
      <t xml:space="preserve">   </t>
    </r>
    <r>
      <rPr>
        <sz val="11"/>
        <color indexed="8"/>
        <rFont val="宋体"/>
        <family val="3"/>
        <charset val="134"/>
      </rPr>
      <t>增值税</t>
    </r>
  </si>
  <si>
    <r>
      <rPr>
        <sz val="11"/>
        <rFont val="Times New Roman"/>
        <family val="1"/>
      </rPr>
      <t>2.</t>
    </r>
    <r>
      <rPr>
        <sz val="11"/>
        <rFont val="宋体"/>
        <family val="3"/>
        <charset val="134"/>
      </rPr>
      <t>公共安全支出</t>
    </r>
  </si>
  <si>
    <r>
      <rPr>
        <sz val="11"/>
        <color indexed="8"/>
        <rFont val="Times New Roman"/>
        <family val="1"/>
      </rPr>
      <t xml:space="preserve">   </t>
    </r>
    <r>
      <rPr>
        <sz val="11"/>
        <color indexed="8"/>
        <rFont val="宋体"/>
        <family val="3"/>
        <charset val="134"/>
      </rPr>
      <t>企业所得税（</t>
    </r>
    <r>
      <rPr>
        <sz val="11"/>
        <color indexed="8"/>
        <rFont val="Times New Roman"/>
        <family val="1"/>
      </rPr>
      <t>40%</t>
    </r>
    <r>
      <rPr>
        <sz val="11"/>
        <color indexed="8"/>
        <rFont val="宋体"/>
        <family val="3"/>
        <charset val="134"/>
      </rPr>
      <t>）</t>
    </r>
  </si>
  <si>
    <r>
      <rPr>
        <sz val="11"/>
        <rFont val="Times New Roman"/>
        <family val="1"/>
      </rPr>
      <t>3.</t>
    </r>
    <r>
      <rPr>
        <sz val="11"/>
        <rFont val="宋体"/>
        <family val="3"/>
        <charset val="134"/>
      </rPr>
      <t>教育支出</t>
    </r>
  </si>
  <si>
    <r>
      <rPr>
        <sz val="11"/>
        <color indexed="8"/>
        <rFont val="Times New Roman"/>
        <family val="1"/>
      </rPr>
      <t xml:space="preserve">   </t>
    </r>
    <r>
      <rPr>
        <sz val="11"/>
        <color indexed="8"/>
        <rFont val="宋体"/>
        <family val="3"/>
        <charset val="134"/>
      </rPr>
      <t>个人所得税（</t>
    </r>
    <r>
      <rPr>
        <sz val="11"/>
        <color indexed="8"/>
        <rFont val="Times New Roman"/>
        <family val="1"/>
      </rPr>
      <t>40%</t>
    </r>
    <r>
      <rPr>
        <sz val="11"/>
        <color indexed="8"/>
        <rFont val="宋体"/>
        <family val="3"/>
        <charset val="134"/>
      </rPr>
      <t>）</t>
    </r>
  </si>
  <si>
    <r>
      <rPr>
        <sz val="11"/>
        <rFont val="Times New Roman"/>
        <family val="1"/>
      </rPr>
      <t>4.</t>
    </r>
    <r>
      <rPr>
        <sz val="11"/>
        <rFont val="宋体"/>
        <family val="3"/>
        <charset val="134"/>
      </rPr>
      <t>科学技术支出</t>
    </r>
  </si>
  <si>
    <r>
      <rPr>
        <sz val="11"/>
        <color indexed="8"/>
        <rFont val="Times New Roman"/>
        <family val="1"/>
      </rPr>
      <t xml:space="preserve">   </t>
    </r>
    <r>
      <rPr>
        <sz val="11"/>
        <color indexed="8"/>
        <rFont val="宋体"/>
        <family val="3"/>
        <charset val="134"/>
      </rPr>
      <t>城市维护建设税</t>
    </r>
  </si>
  <si>
    <r>
      <rPr>
        <sz val="11"/>
        <rFont val="Times New Roman"/>
        <family val="1"/>
      </rPr>
      <t>5.</t>
    </r>
    <r>
      <rPr>
        <sz val="11"/>
        <rFont val="宋体"/>
        <family val="3"/>
        <charset val="134"/>
      </rPr>
      <t>文化旅游体育与传媒支出</t>
    </r>
  </si>
  <si>
    <r>
      <rPr>
        <sz val="11"/>
        <color indexed="8"/>
        <rFont val="Times New Roman"/>
        <family val="1"/>
      </rPr>
      <t xml:space="preserve">   </t>
    </r>
    <r>
      <rPr>
        <sz val="11"/>
        <color indexed="8"/>
        <rFont val="宋体"/>
        <family val="3"/>
        <charset val="134"/>
      </rPr>
      <t>房产税</t>
    </r>
  </si>
  <si>
    <r>
      <rPr>
        <sz val="11"/>
        <rFont val="Times New Roman"/>
        <family val="1"/>
      </rPr>
      <t>6.</t>
    </r>
    <r>
      <rPr>
        <sz val="11"/>
        <rFont val="宋体"/>
        <family val="3"/>
        <charset val="134"/>
      </rPr>
      <t>社会保障和就业支出</t>
    </r>
  </si>
  <si>
    <r>
      <rPr>
        <sz val="11"/>
        <color indexed="8"/>
        <rFont val="Times New Roman"/>
        <family val="1"/>
      </rPr>
      <t xml:space="preserve">   </t>
    </r>
    <r>
      <rPr>
        <sz val="11"/>
        <color indexed="8"/>
        <rFont val="宋体"/>
        <family val="3"/>
        <charset val="134"/>
      </rPr>
      <t>土地增值税</t>
    </r>
  </si>
  <si>
    <r>
      <rPr>
        <sz val="11"/>
        <rFont val="Times New Roman"/>
        <family val="1"/>
      </rPr>
      <t>7.</t>
    </r>
    <r>
      <rPr>
        <sz val="11"/>
        <rFont val="宋体"/>
        <family val="3"/>
        <charset val="134"/>
      </rPr>
      <t>卫生健康支出</t>
    </r>
  </si>
  <si>
    <r>
      <rPr>
        <sz val="11"/>
        <color indexed="8"/>
        <rFont val="Times New Roman"/>
        <family val="1"/>
      </rPr>
      <t xml:space="preserve">   </t>
    </r>
    <r>
      <rPr>
        <sz val="11"/>
        <color indexed="8"/>
        <rFont val="宋体"/>
        <family val="3"/>
        <charset val="134"/>
      </rPr>
      <t>契税</t>
    </r>
  </si>
  <si>
    <r>
      <rPr>
        <sz val="11"/>
        <rFont val="Times New Roman"/>
        <family val="1"/>
      </rPr>
      <t>8.</t>
    </r>
    <r>
      <rPr>
        <sz val="11"/>
        <rFont val="宋体"/>
        <family val="3"/>
        <charset val="134"/>
      </rPr>
      <t>节能环保支出</t>
    </r>
  </si>
  <si>
    <r>
      <rPr>
        <sz val="11"/>
        <color indexed="8"/>
        <rFont val="Times New Roman"/>
        <family val="1"/>
      </rPr>
      <t xml:space="preserve">   </t>
    </r>
    <r>
      <rPr>
        <sz val="11"/>
        <color indexed="8"/>
        <rFont val="宋体"/>
        <family val="3"/>
        <charset val="134"/>
      </rPr>
      <t>城镇土地使用税</t>
    </r>
  </si>
  <si>
    <r>
      <rPr>
        <sz val="11"/>
        <rFont val="Times New Roman"/>
        <family val="1"/>
      </rPr>
      <t>9.</t>
    </r>
    <r>
      <rPr>
        <sz val="11"/>
        <rFont val="宋体"/>
        <family val="3"/>
        <charset val="134"/>
      </rPr>
      <t>城乡社区支出</t>
    </r>
  </si>
  <si>
    <r>
      <rPr>
        <sz val="11"/>
        <rFont val="Times New Roman"/>
        <family val="1"/>
      </rPr>
      <t xml:space="preserve">   </t>
    </r>
    <r>
      <rPr>
        <sz val="11"/>
        <rFont val="宋体"/>
        <family val="3"/>
        <charset val="134"/>
      </rPr>
      <t>其他各项税收</t>
    </r>
  </si>
  <si>
    <r>
      <rPr>
        <sz val="11"/>
        <rFont val="Times New Roman"/>
        <family val="1"/>
      </rPr>
      <t>10.</t>
    </r>
    <r>
      <rPr>
        <sz val="11"/>
        <rFont val="宋体"/>
        <family val="3"/>
        <charset val="134"/>
      </rPr>
      <t>农林水支出</t>
    </r>
  </si>
  <si>
    <r>
      <rPr>
        <b/>
        <sz val="11"/>
        <color indexed="8"/>
        <rFont val="Times New Roman"/>
        <family val="1"/>
      </rPr>
      <t xml:space="preserve">2. </t>
    </r>
    <r>
      <rPr>
        <b/>
        <sz val="11"/>
        <color indexed="8"/>
        <rFont val="宋体"/>
        <family val="3"/>
        <charset val="134"/>
      </rPr>
      <t>非税收入</t>
    </r>
  </si>
  <si>
    <r>
      <rPr>
        <sz val="11"/>
        <rFont val="Times New Roman"/>
        <family val="1"/>
      </rPr>
      <t>11.</t>
    </r>
    <r>
      <rPr>
        <sz val="11"/>
        <rFont val="宋体"/>
        <family val="3"/>
        <charset val="134"/>
      </rPr>
      <t>交通运输支出</t>
    </r>
  </si>
  <si>
    <r>
      <rPr>
        <sz val="11"/>
        <color indexed="8"/>
        <rFont val="Times New Roman"/>
        <family val="1"/>
      </rPr>
      <t xml:space="preserve">   </t>
    </r>
    <r>
      <rPr>
        <sz val="11"/>
        <color indexed="8"/>
        <rFont val="宋体"/>
        <family val="3"/>
        <charset val="134"/>
      </rPr>
      <t>专项收入</t>
    </r>
  </si>
  <si>
    <r>
      <rPr>
        <sz val="11"/>
        <rFont val="Times New Roman"/>
        <family val="1"/>
      </rPr>
      <t>12.</t>
    </r>
    <r>
      <rPr>
        <sz val="11"/>
        <rFont val="宋体"/>
        <family val="3"/>
        <charset val="134"/>
      </rPr>
      <t>资源勘探工业信息等支出</t>
    </r>
  </si>
  <si>
    <r>
      <rPr>
        <sz val="11"/>
        <color indexed="8"/>
        <rFont val="Times New Roman"/>
        <family val="1"/>
      </rPr>
      <t xml:space="preserve">   </t>
    </r>
    <r>
      <rPr>
        <sz val="11"/>
        <color indexed="8"/>
        <rFont val="宋体"/>
        <family val="3"/>
        <charset val="134"/>
      </rPr>
      <t>行政事业性收费收入</t>
    </r>
  </si>
  <si>
    <r>
      <rPr>
        <sz val="11"/>
        <rFont val="Times New Roman"/>
        <family val="1"/>
      </rPr>
      <t>13.</t>
    </r>
    <r>
      <rPr>
        <sz val="11"/>
        <rFont val="宋体"/>
        <family val="3"/>
        <charset val="134"/>
      </rPr>
      <t>商业服务业等支出</t>
    </r>
  </si>
  <si>
    <r>
      <rPr>
        <sz val="11"/>
        <color indexed="8"/>
        <rFont val="Times New Roman"/>
        <family val="1"/>
      </rPr>
      <t xml:space="preserve">   </t>
    </r>
    <r>
      <rPr>
        <sz val="11"/>
        <color indexed="8"/>
        <rFont val="宋体"/>
        <family val="3"/>
        <charset val="134"/>
      </rPr>
      <t>国有资本经营收入</t>
    </r>
  </si>
  <si>
    <r>
      <rPr>
        <sz val="11"/>
        <rFont val="Times New Roman"/>
        <family val="1"/>
      </rPr>
      <t>14.</t>
    </r>
    <r>
      <rPr>
        <sz val="11"/>
        <rFont val="宋体"/>
        <family val="3"/>
        <charset val="134"/>
      </rPr>
      <t>自然资源海洋气象等支出</t>
    </r>
  </si>
  <si>
    <r>
      <rPr>
        <sz val="11"/>
        <color indexed="8"/>
        <rFont val="Times New Roman"/>
        <family val="1"/>
      </rPr>
      <t xml:space="preserve">   </t>
    </r>
    <r>
      <rPr>
        <sz val="11"/>
        <color indexed="8"/>
        <rFont val="宋体"/>
        <family val="3"/>
        <charset val="134"/>
      </rPr>
      <t>罚没收入</t>
    </r>
  </si>
  <si>
    <r>
      <rPr>
        <sz val="11"/>
        <rFont val="Times New Roman"/>
        <family val="1"/>
      </rPr>
      <t>15.</t>
    </r>
    <r>
      <rPr>
        <sz val="11"/>
        <rFont val="宋体"/>
        <family val="3"/>
        <charset val="134"/>
      </rPr>
      <t>住房保障支出</t>
    </r>
  </si>
  <si>
    <r>
      <rPr>
        <sz val="11"/>
        <color indexed="8"/>
        <rFont val="Times New Roman"/>
        <family val="1"/>
      </rPr>
      <t xml:space="preserve">   </t>
    </r>
    <r>
      <rPr>
        <sz val="11"/>
        <color indexed="8"/>
        <rFont val="宋体"/>
        <family val="3"/>
        <charset val="134"/>
      </rPr>
      <t>国有资源（资产）有偿使用收入</t>
    </r>
  </si>
  <si>
    <r>
      <rPr>
        <sz val="11"/>
        <rFont val="Times New Roman"/>
        <family val="1"/>
      </rPr>
      <t>16.</t>
    </r>
    <r>
      <rPr>
        <sz val="11"/>
        <rFont val="宋体"/>
        <family val="3"/>
        <charset val="134"/>
      </rPr>
      <t>粮油物资储备支出</t>
    </r>
  </si>
  <si>
    <r>
      <rPr>
        <sz val="11"/>
        <color indexed="8"/>
        <rFont val="Times New Roman"/>
        <family val="1"/>
      </rPr>
      <t xml:space="preserve">   </t>
    </r>
    <r>
      <rPr>
        <sz val="11"/>
        <color indexed="8"/>
        <rFont val="宋体"/>
        <family val="3"/>
        <charset val="134"/>
      </rPr>
      <t>其他收入</t>
    </r>
  </si>
  <si>
    <r>
      <rPr>
        <sz val="11"/>
        <color indexed="8"/>
        <rFont val="Times New Roman"/>
        <family val="1"/>
      </rPr>
      <t>17.</t>
    </r>
    <r>
      <rPr>
        <sz val="11"/>
        <color theme="1"/>
        <rFont val="宋体"/>
        <family val="3"/>
        <charset val="134"/>
        <scheme val="minor"/>
      </rPr>
      <t>灾害防治及应急管理支出</t>
    </r>
  </si>
  <si>
    <r>
      <rPr>
        <sz val="11"/>
        <rFont val="Times New Roman"/>
        <family val="1"/>
      </rPr>
      <t>18.</t>
    </r>
    <r>
      <rPr>
        <sz val="11"/>
        <rFont val="宋体"/>
        <family val="3"/>
        <charset val="134"/>
      </rPr>
      <t>其他各项支出</t>
    </r>
  </si>
  <si>
    <r>
      <rPr>
        <sz val="11"/>
        <color indexed="8"/>
        <rFont val="Times New Roman"/>
        <family val="1"/>
      </rPr>
      <t>19.</t>
    </r>
    <r>
      <rPr>
        <sz val="11"/>
        <color indexed="8"/>
        <rFont val="宋体"/>
        <family val="3"/>
        <charset val="134"/>
      </rPr>
      <t>债务付息支出</t>
    </r>
  </si>
  <si>
    <r>
      <rPr>
        <sz val="11"/>
        <color indexed="8"/>
        <rFont val="Times New Roman"/>
        <family val="1"/>
      </rPr>
      <t>20.</t>
    </r>
    <r>
      <rPr>
        <sz val="11"/>
        <color indexed="8"/>
        <rFont val="宋体"/>
        <family val="3"/>
        <charset val="134"/>
      </rPr>
      <t>债务发行费支出</t>
    </r>
  </si>
  <si>
    <t xml:space="preserve">      </t>
  </si>
  <si>
    <r>
      <rPr>
        <sz val="11"/>
        <color indexed="8"/>
        <rFont val="宋体"/>
        <family val="3"/>
        <charset val="134"/>
      </rPr>
      <t>表二：</t>
    </r>
  </si>
  <si>
    <t>2024年临港开发区一般公共预算收支执行情况表</t>
  </si>
  <si>
    <r>
      <rPr>
        <sz val="11"/>
        <color indexed="8"/>
        <rFont val="宋体"/>
        <family val="3"/>
        <charset val="134"/>
      </rPr>
      <t>单位：万元</t>
    </r>
  </si>
  <si>
    <t>2023年
决算数</t>
  </si>
  <si>
    <t>增长率</t>
  </si>
  <si>
    <r>
      <rPr>
        <sz val="11"/>
        <color indexed="8"/>
        <rFont val="方正黑体_GBK"/>
        <family val="4"/>
        <charset val="134"/>
      </rPr>
      <t>支  出  项  目</t>
    </r>
  </si>
  <si>
    <r>
      <rPr>
        <sz val="11"/>
        <color indexed="8"/>
        <rFont val="宋体"/>
        <family val="3"/>
        <charset val="134"/>
      </rPr>
      <t>表三：</t>
    </r>
  </si>
  <si>
    <t>2024年临港开发区一般公共预算平衡情况表</t>
  </si>
  <si>
    <r>
      <rPr>
        <sz val="11"/>
        <color indexed="8"/>
        <rFont val="方正黑体_GBK"/>
        <family val="4"/>
        <charset val="134"/>
      </rPr>
      <t>项</t>
    </r>
    <r>
      <rPr>
        <sz val="11"/>
        <color indexed="8"/>
        <rFont val="Times New Roman"/>
        <family val="1"/>
      </rPr>
      <t xml:space="preserve">             </t>
    </r>
    <r>
      <rPr>
        <sz val="11"/>
        <color indexed="8"/>
        <rFont val="方正黑体_GBK"/>
        <family val="4"/>
        <charset val="134"/>
      </rPr>
      <t>目</t>
    </r>
  </si>
  <si>
    <r>
      <rPr>
        <sz val="11"/>
        <color indexed="8"/>
        <rFont val="方正黑体_GBK"/>
        <family val="4"/>
        <charset val="134"/>
      </rPr>
      <t>金</t>
    </r>
    <r>
      <rPr>
        <sz val="11"/>
        <color indexed="8"/>
        <rFont val="Times New Roman"/>
        <family val="1"/>
      </rPr>
      <t xml:space="preserve">  </t>
    </r>
    <r>
      <rPr>
        <sz val="11"/>
        <color indexed="8"/>
        <rFont val="方正黑体_GBK"/>
        <family val="4"/>
        <charset val="134"/>
      </rPr>
      <t>额</t>
    </r>
  </si>
  <si>
    <r>
      <rPr>
        <sz val="11"/>
        <color indexed="8"/>
        <rFont val="Times New Roman"/>
        <family val="1"/>
      </rPr>
      <t>1.</t>
    </r>
    <r>
      <rPr>
        <sz val="11"/>
        <color indexed="8"/>
        <rFont val="宋体"/>
        <family val="3"/>
        <charset val="134"/>
      </rPr>
      <t>一般公共预算收入</t>
    </r>
  </si>
  <si>
    <r>
      <rPr>
        <sz val="11"/>
        <color indexed="8"/>
        <rFont val="Times New Roman"/>
        <family val="1"/>
      </rPr>
      <t>1.</t>
    </r>
    <r>
      <rPr>
        <sz val="11"/>
        <color indexed="8"/>
        <rFont val="宋体"/>
        <family val="3"/>
        <charset val="134"/>
      </rPr>
      <t>一般公共预算支出</t>
    </r>
  </si>
  <si>
    <r>
      <rPr>
        <sz val="11"/>
        <color indexed="8"/>
        <rFont val="Times New Roman"/>
        <family val="1"/>
      </rPr>
      <t>2.</t>
    </r>
    <r>
      <rPr>
        <sz val="11"/>
        <color indexed="8"/>
        <rFont val="宋体"/>
        <family val="3"/>
        <charset val="134"/>
      </rPr>
      <t>上级补助收入</t>
    </r>
  </si>
  <si>
    <r>
      <rPr>
        <sz val="11"/>
        <color indexed="8"/>
        <rFont val="Times New Roman"/>
        <family val="1"/>
      </rPr>
      <t>2.</t>
    </r>
    <r>
      <rPr>
        <sz val="11"/>
        <color indexed="8"/>
        <rFont val="宋体"/>
        <family val="3"/>
        <charset val="134"/>
      </rPr>
      <t>上解上级支出</t>
    </r>
  </si>
  <si>
    <r>
      <rPr>
        <sz val="11"/>
        <color indexed="8"/>
        <rFont val="Times New Roman"/>
        <family val="1"/>
      </rPr>
      <t>3.</t>
    </r>
    <r>
      <rPr>
        <sz val="11"/>
        <color indexed="8"/>
        <rFont val="宋体"/>
        <family val="3"/>
        <charset val="134"/>
      </rPr>
      <t>债务转贷收入</t>
    </r>
  </si>
  <si>
    <r>
      <rPr>
        <sz val="11"/>
        <color indexed="8"/>
        <rFont val="Times New Roman"/>
        <family val="1"/>
      </rPr>
      <t>3.</t>
    </r>
    <r>
      <rPr>
        <sz val="11"/>
        <color indexed="8"/>
        <rFont val="宋体"/>
        <family val="3"/>
        <charset val="134"/>
      </rPr>
      <t>债务还本支出</t>
    </r>
  </si>
  <si>
    <r>
      <rPr>
        <sz val="11"/>
        <color indexed="8"/>
        <rFont val="Times New Roman"/>
        <family val="1"/>
      </rPr>
      <t>4.</t>
    </r>
    <r>
      <rPr>
        <sz val="11"/>
        <color indexed="8"/>
        <rFont val="宋体"/>
        <family val="3"/>
        <charset val="134"/>
      </rPr>
      <t>调入资金及动用预算稳定调节基金</t>
    </r>
  </si>
  <si>
    <r>
      <rPr>
        <sz val="11"/>
        <color indexed="8"/>
        <rFont val="Times New Roman"/>
        <family val="1"/>
      </rPr>
      <t>4.</t>
    </r>
    <r>
      <rPr>
        <sz val="11"/>
        <color indexed="8"/>
        <rFont val="宋体"/>
        <family val="3"/>
        <charset val="134"/>
      </rPr>
      <t>安排预算稳定调节基金</t>
    </r>
  </si>
  <si>
    <r>
      <rPr>
        <sz val="11"/>
        <color indexed="8"/>
        <rFont val="Times New Roman"/>
        <family val="1"/>
      </rPr>
      <t>5.</t>
    </r>
    <r>
      <rPr>
        <sz val="11"/>
        <color indexed="8"/>
        <rFont val="宋体"/>
        <family val="3"/>
        <charset val="134"/>
      </rPr>
      <t>上年结余及结转收入</t>
    </r>
  </si>
  <si>
    <r>
      <rPr>
        <sz val="11"/>
        <color indexed="8"/>
        <rFont val="Times New Roman"/>
        <family val="1"/>
      </rPr>
      <t>5.</t>
    </r>
    <r>
      <rPr>
        <sz val="11"/>
        <color indexed="8"/>
        <rFont val="宋体"/>
        <family val="3"/>
        <charset val="134"/>
      </rPr>
      <t>年终结余结转资金</t>
    </r>
  </si>
  <si>
    <r>
      <rPr>
        <b/>
        <sz val="11"/>
        <color indexed="8"/>
        <rFont val="宋体"/>
        <family val="3"/>
        <charset val="134"/>
      </rPr>
      <t>收入总计</t>
    </r>
  </si>
  <si>
    <r>
      <rPr>
        <b/>
        <sz val="11"/>
        <color indexed="8"/>
        <rFont val="宋体"/>
        <family val="3"/>
        <charset val="134"/>
      </rPr>
      <t>支出总计</t>
    </r>
  </si>
  <si>
    <r>
      <rPr>
        <sz val="11"/>
        <color indexed="8"/>
        <rFont val="宋体"/>
        <family val="3"/>
        <charset val="134"/>
      </rPr>
      <t>表四：</t>
    </r>
  </si>
  <si>
    <t>2025年临港开发区一般公共预算收支预算表</t>
  </si>
  <si>
    <t>2025年
预算数</t>
  </si>
  <si>
    <t>支 出 项 目</t>
  </si>
  <si>
    <r>
      <rPr>
        <sz val="11"/>
        <color indexed="8"/>
        <rFont val="Times New Roman"/>
        <family val="1"/>
      </rPr>
      <t xml:space="preserve">   </t>
    </r>
    <r>
      <rPr>
        <sz val="11"/>
        <color indexed="8"/>
        <rFont val="宋体"/>
        <family val="3"/>
        <charset val="134"/>
      </rPr>
      <t>国内增值税</t>
    </r>
  </si>
  <si>
    <t>17.灾害防治及应急管理支出</t>
  </si>
  <si>
    <r>
      <rPr>
        <sz val="11"/>
        <color indexed="8"/>
        <rFont val="宋体"/>
        <family val="3"/>
        <charset val="134"/>
      </rPr>
      <t>表五：</t>
    </r>
  </si>
  <si>
    <t>2025年临港开发区一般公共预算平衡情况表</t>
  </si>
  <si>
    <r>
      <rPr>
        <sz val="11"/>
        <color indexed="8"/>
        <rFont val="方正黑体_GBK"/>
        <family val="4"/>
        <charset val="134"/>
      </rPr>
      <t>项</t>
    </r>
    <r>
      <rPr>
        <sz val="11"/>
        <color indexed="8"/>
        <rFont val="Times New Roman"/>
        <family val="1"/>
      </rPr>
      <t xml:space="preserve">           </t>
    </r>
    <r>
      <rPr>
        <sz val="11"/>
        <color indexed="8"/>
        <rFont val="方正黑体_GBK"/>
        <family val="4"/>
        <charset val="134"/>
      </rPr>
      <t>目</t>
    </r>
  </si>
  <si>
    <r>
      <rPr>
        <sz val="11"/>
        <color indexed="8"/>
        <rFont val="方正黑体_GBK"/>
        <family val="4"/>
        <charset val="134"/>
      </rPr>
      <t>金</t>
    </r>
    <r>
      <rPr>
        <sz val="11"/>
        <color indexed="8"/>
        <rFont val="Times New Roman"/>
        <family val="1"/>
      </rPr>
      <t xml:space="preserve">    </t>
    </r>
    <r>
      <rPr>
        <sz val="11"/>
        <color indexed="8"/>
        <rFont val="方正黑体_GBK"/>
        <family val="4"/>
        <charset val="134"/>
      </rPr>
      <t>额</t>
    </r>
  </si>
  <si>
    <t>3.债务还本支出</t>
  </si>
  <si>
    <t>4.安排预算稳定调节基金</t>
  </si>
  <si>
    <t>5.年终结余结转资金</t>
  </si>
  <si>
    <t>表六：</t>
  </si>
  <si>
    <t>2024年临港开发区政府性基金预算收支执行情况表</t>
  </si>
  <si>
    <r>
      <rPr>
        <sz val="11"/>
        <color indexed="8"/>
        <rFont val="方正黑体_GBK"/>
        <family val="4"/>
        <charset val="134"/>
      </rPr>
      <t>收</t>
    </r>
    <r>
      <rPr>
        <sz val="11"/>
        <color indexed="8"/>
        <rFont val="Times New Roman"/>
        <family val="1"/>
      </rPr>
      <t xml:space="preserve">  </t>
    </r>
    <r>
      <rPr>
        <sz val="11"/>
        <color indexed="8"/>
        <rFont val="方正黑体_GBK"/>
        <family val="4"/>
        <charset val="134"/>
      </rPr>
      <t>入</t>
    </r>
    <r>
      <rPr>
        <sz val="11"/>
        <color indexed="8"/>
        <rFont val="Times New Roman"/>
        <family val="1"/>
      </rPr>
      <t xml:space="preserve">  </t>
    </r>
    <r>
      <rPr>
        <sz val="11"/>
        <color indexed="8"/>
        <rFont val="方正黑体_GBK"/>
        <family val="4"/>
        <charset val="134"/>
      </rPr>
      <t>项</t>
    </r>
    <r>
      <rPr>
        <sz val="11"/>
        <color indexed="8"/>
        <rFont val="Times New Roman"/>
        <family val="1"/>
      </rPr>
      <t xml:space="preserve">  </t>
    </r>
    <r>
      <rPr>
        <sz val="11"/>
        <color indexed="8"/>
        <rFont val="方正黑体_GBK"/>
        <family val="4"/>
        <charset val="134"/>
      </rPr>
      <t>目</t>
    </r>
  </si>
  <si>
    <r>
      <rPr>
        <sz val="11"/>
        <color indexed="8"/>
        <rFont val="方正黑体_GBK"/>
        <family val="4"/>
        <charset val="134"/>
      </rPr>
      <t>完成</t>
    </r>
    <r>
      <rPr>
        <sz val="11"/>
        <color indexed="8"/>
        <rFont val="Times New Roman"/>
        <family val="1"/>
      </rPr>
      <t xml:space="preserve">
</t>
    </r>
    <r>
      <rPr>
        <sz val="11"/>
        <color indexed="8"/>
        <rFont val="方正黑体_GBK"/>
        <family val="4"/>
        <charset val="134"/>
      </rPr>
      <t>比例</t>
    </r>
  </si>
  <si>
    <r>
      <rPr>
        <sz val="11"/>
        <color indexed="8"/>
        <rFont val="方正黑体_GBK"/>
        <family val="4"/>
        <charset val="134"/>
      </rPr>
      <t>支</t>
    </r>
    <r>
      <rPr>
        <sz val="11"/>
        <color indexed="8"/>
        <rFont val="Times New Roman"/>
        <family val="1"/>
      </rPr>
      <t xml:space="preserve">  </t>
    </r>
    <r>
      <rPr>
        <sz val="11"/>
        <color indexed="8"/>
        <rFont val="方正黑体_GBK"/>
        <family val="4"/>
        <charset val="134"/>
      </rPr>
      <t>出</t>
    </r>
    <r>
      <rPr>
        <sz val="11"/>
        <color indexed="8"/>
        <rFont val="Times New Roman"/>
        <family val="1"/>
      </rPr>
      <t xml:space="preserve">  </t>
    </r>
    <r>
      <rPr>
        <sz val="11"/>
        <color indexed="8"/>
        <rFont val="方正黑体_GBK"/>
        <family val="4"/>
        <charset val="134"/>
      </rPr>
      <t>项</t>
    </r>
    <r>
      <rPr>
        <sz val="11"/>
        <color indexed="8"/>
        <rFont val="Times New Roman"/>
        <family val="1"/>
      </rPr>
      <t xml:space="preserve">  </t>
    </r>
    <r>
      <rPr>
        <sz val="11"/>
        <color indexed="8"/>
        <rFont val="方正黑体_GBK"/>
        <family val="4"/>
        <charset val="134"/>
      </rPr>
      <t>目</t>
    </r>
  </si>
  <si>
    <t>基金收入合计</t>
  </si>
  <si>
    <t>基金支出合计</t>
  </si>
  <si>
    <r>
      <rPr>
        <sz val="11"/>
        <rFont val="Times New Roman"/>
        <family val="1"/>
      </rPr>
      <t>1.</t>
    </r>
    <r>
      <rPr>
        <sz val="11"/>
        <rFont val="宋体"/>
        <family val="3"/>
        <charset val="134"/>
      </rPr>
      <t>国有土地使用权出让收入</t>
    </r>
  </si>
  <si>
    <r>
      <rPr>
        <sz val="11"/>
        <rFont val="Times New Roman"/>
        <family val="1"/>
      </rPr>
      <t>1.</t>
    </r>
    <r>
      <rPr>
        <sz val="11"/>
        <rFont val="宋体"/>
        <family val="3"/>
        <charset val="134"/>
      </rPr>
      <t>城乡社区支出</t>
    </r>
  </si>
  <si>
    <r>
      <rPr>
        <sz val="11"/>
        <rFont val="Times New Roman"/>
        <family val="1"/>
      </rPr>
      <t>2.</t>
    </r>
    <r>
      <rPr>
        <sz val="11"/>
        <rFont val="宋体"/>
        <family val="3"/>
        <charset val="134"/>
      </rPr>
      <t>国有土地收益基金收入</t>
    </r>
  </si>
  <si>
    <r>
      <rPr>
        <sz val="11"/>
        <rFont val="Times New Roman"/>
        <family val="1"/>
      </rPr>
      <t xml:space="preserve">     </t>
    </r>
    <r>
      <rPr>
        <sz val="11"/>
        <rFont val="宋体"/>
        <family val="3"/>
        <charset val="134"/>
      </rPr>
      <t>其中：国有土地使用权出让收入及对应专项债务收入安排的支出</t>
    </r>
  </si>
  <si>
    <r>
      <rPr>
        <sz val="11"/>
        <rFont val="Times New Roman"/>
        <family val="1"/>
      </rPr>
      <t>3.</t>
    </r>
    <r>
      <rPr>
        <sz val="11"/>
        <rFont val="宋体"/>
        <family val="3"/>
        <charset val="134"/>
      </rPr>
      <t>农业土地开发资金收入</t>
    </r>
  </si>
  <si>
    <r>
      <rPr>
        <sz val="11"/>
        <rFont val="Times New Roman"/>
        <family val="1"/>
      </rPr>
      <t xml:space="preserve">      </t>
    </r>
    <r>
      <rPr>
        <sz val="11"/>
        <rFont val="宋体"/>
        <family val="3"/>
        <charset val="134"/>
      </rPr>
      <t>城市基础设施配套费安排的支出</t>
    </r>
  </si>
  <si>
    <r>
      <rPr>
        <sz val="11"/>
        <rFont val="Times New Roman"/>
        <family val="1"/>
      </rPr>
      <t>4.</t>
    </r>
    <r>
      <rPr>
        <sz val="11"/>
        <rFont val="宋体"/>
        <family val="3"/>
        <charset val="134"/>
      </rPr>
      <t>城市基础设施配套费收入</t>
    </r>
  </si>
  <si>
    <r>
      <rPr>
        <sz val="11"/>
        <rFont val="Times New Roman"/>
        <family val="1"/>
      </rPr>
      <t xml:space="preserve">      </t>
    </r>
    <r>
      <rPr>
        <sz val="11"/>
        <rFont val="宋体"/>
        <family val="3"/>
        <charset val="134"/>
      </rPr>
      <t>污水处理费安排的支出</t>
    </r>
  </si>
  <si>
    <r>
      <rPr>
        <sz val="11"/>
        <rFont val="Times New Roman"/>
        <family val="1"/>
      </rPr>
      <t>5.</t>
    </r>
    <r>
      <rPr>
        <sz val="11"/>
        <rFont val="宋体"/>
        <family val="3"/>
        <charset val="134"/>
      </rPr>
      <t>污水处理费收入</t>
    </r>
  </si>
  <si>
    <r>
      <rPr>
        <sz val="11"/>
        <rFont val="Times New Roman"/>
        <family val="1"/>
      </rPr>
      <t>2.</t>
    </r>
    <r>
      <rPr>
        <sz val="11"/>
        <rFont val="宋体"/>
        <family val="3"/>
        <charset val="134"/>
      </rPr>
      <t>其他各项支出</t>
    </r>
  </si>
  <si>
    <r>
      <rPr>
        <sz val="11"/>
        <rFont val="Times New Roman"/>
        <family val="1"/>
      </rPr>
      <t>6.</t>
    </r>
    <r>
      <rPr>
        <sz val="11"/>
        <rFont val="宋体"/>
        <family val="3"/>
        <charset val="134"/>
      </rPr>
      <t>其他各项政府性基金收入</t>
    </r>
  </si>
  <si>
    <r>
      <rPr>
        <sz val="11"/>
        <rFont val="Times New Roman"/>
        <family val="1"/>
      </rPr>
      <t xml:space="preserve">    </t>
    </r>
    <r>
      <rPr>
        <sz val="11"/>
        <rFont val="宋体"/>
        <family val="3"/>
        <charset val="134"/>
      </rPr>
      <t>其中：彩票公益金及对应专项债务收入安排的支出</t>
    </r>
  </si>
  <si>
    <r>
      <rPr>
        <sz val="11"/>
        <color indexed="8"/>
        <rFont val="Times New Roman"/>
        <family val="1"/>
      </rPr>
      <t>3.</t>
    </r>
    <r>
      <rPr>
        <sz val="11"/>
        <color indexed="8"/>
        <rFont val="宋体"/>
        <family val="3"/>
        <charset val="134"/>
      </rPr>
      <t>债务付息支出</t>
    </r>
  </si>
  <si>
    <r>
      <rPr>
        <sz val="11"/>
        <color indexed="8"/>
        <rFont val="Times New Roman"/>
        <family val="1"/>
      </rPr>
      <t>4.</t>
    </r>
    <r>
      <rPr>
        <sz val="11"/>
        <color indexed="8"/>
        <rFont val="宋体"/>
        <family val="3"/>
        <charset val="134"/>
      </rPr>
      <t>债务发行费用支出</t>
    </r>
  </si>
  <si>
    <t>表七：</t>
  </si>
  <si>
    <t>2024年临港开发区政府性基金预算平衡情况表</t>
  </si>
  <si>
    <r>
      <rPr>
        <sz val="11"/>
        <color indexed="8"/>
        <rFont val="Times New Roman"/>
        <family val="1"/>
      </rPr>
      <t>1.</t>
    </r>
    <r>
      <rPr>
        <sz val="11"/>
        <color indexed="8"/>
        <rFont val="宋体"/>
        <family val="3"/>
        <charset val="134"/>
      </rPr>
      <t>政府性基金收入</t>
    </r>
  </si>
  <si>
    <r>
      <rPr>
        <sz val="11"/>
        <rFont val="Times New Roman"/>
        <family val="1"/>
      </rPr>
      <t>1.</t>
    </r>
    <r>
      <rPr>
        <sz val="11"/>
        <rFont val="宋体"/>
        <family val="3"/>
        <charset val="134"/>
      </rPr>
      <t>政府性基金支出</t>
    </r>
  </si>
  <si>
    <r>
      <rPr>
        <sz val="11"/>
        <color indexed="8"/>
        <rFont val="Times New Roman"/>
        <family val="1"/>
      </rPr>
      <t>3.</t>
    </r>
    <r>
      <rPr>
        <sz val="11"/>
        <color indexed="8"/>
        <rFont val="宋体"/>
        <family val="3"/>
        <charset val="134"/>
      </rPr>
      <t>调入资金</t>
    </r>
  </si>
  <si>
    <r>
      <rPr>
        <sz val="11"/>
        <color indexed="8"/>
        <rFont val="Times New Roman"/>
        <family val="1"/>
      </rPr>
      <t>3.</t>
    </r>
    <r>
      <rPr>
        <sz val="11"/>
        <color indexed="8"/>
        <rFont val="宋体"/>
        <family val="3"/>
        <charset val="134"/>
      </rPr>
      <t>政府性基金调出资金</t>
    </r>
  </si>
  <si>
    <r>
      <rPr>
        <sz val="11"/>
        <color indexed="8"/>
        <rFont val="Times New Roman"/>
        <family val="1"/>
      </rPr>
      <t>4.</t>
    </r>
    <r>
      <rPr>
        <sz val="11"/>
        <color indexed="8"/>
        <rFont val="宋体"/>
        <family val="3"/>
        <charset val="134"/>
      </rPr>
      <t>债务转贷收入</t>
    </r>
  </si>
  <si>
    <r>
      <rPr>
        <sz val="11"/>
        <color indexed="8"/>
        <rFont val="Times New Roman"/>
        <family val="1"/>
      </rPr>
      <t>4.</t>
    </r>
    <r>
      <rPr>
        <sz val="11"/>
        <color indexed="8"/>
        <rFont val="宋体"/>
        <family val="3"/>
        <charset val="134"/>
      </rPr>
      <t>债务还本支出</t>
    </r>
  </si>
  <si>
    <r>
      <rPr>
        <sz val="11"/>
        <color indexed="8"/>
        <rFont val="Times New Roman"/>
        <family val="1"/>
      </rPr>
      <t>5.</t>
    </r>
    <r>
      <rPr>
        <sz val="11"/>
        <color indexed="8"/>
        <rFont val="宋体"/>
        <family val="3"/>
        <charset val="134"/>
      </rPr>
      <t>上年结转及结余</t>
    </r>
  </si>
  <si>
    <r>
      <rPr>
        <sz val="11"/>
        <color indexed="8"/>
        <rFont val="Times New Roman"/>
        <family val="1"/>
      </rPr>
      <t>5.</t>
    </r>
    <r>
      <rPr>
        <sz val="11"/>
        <color indexed="8"/>
        <rFont val="宋体"/>
        <family val="3"/>
        <charset val="134"/>
      </rPr>
      <t>年终结余及结转</t>
    </r>
  </si>
  <si>
    <t>表八：</t>
  </si>
  <si>
    <t>2025年临港开发区政府性基金预算收支预算表</t>
  </si>
  <si>
    <t>1.城乡社区支出</t>
  </si>
  <si>
    <t xml:space="preserve">      城市基础设施配套费安排的支出</t>
  </si>
  <si>
    <t xml:space="preserve">      污水处理费安排的支出</t>
  </si>
  <si>
    <r>
      <rPr>
        <sz val="11"/>
        <rFont val="Times New Roman"/>
        <family val="1"/>
      </rPr>
      <t xml:space="preserve">    </t>
    </r>
    <r>
      <rPr>
        <sz val="11"/>
        <rFont val="宋体"/>
        <family val="3"/>
        <charset val="134"/>
      </rPr>
      <t>其中：彩票公益金安排的支出</t>
    </r>
  </si>
  <si>
    <t>表九：</t>
  </si>
  <si>
    <t>2025年临港开发区政府性基金预算平衡情况表</t>
  </si>
  <si>
    <r>
      <rPr>
        <sz val="11"/>
        <color indexed="8"/>
        <rFont val="Times New Roman"/>
        <family val="1"/>
      </rPr>
      <t>1.</t>
    </r>
    <r>
      <rPr>
        <sz val="11"/>
        <color indexed="8"/>
        <rFont val="宋体"/>
        <family val="3"/>
        <charset val="134"/>
      </rPr>
      <t>政府性基金支出</t>
    </r>
  </si>
  <si>
    <t>表十：</t>
  </si>
  <si>
    <r>
      <rPr>
        <sz val="20"/>
        <rFont val="Times New Roman"/>
        <family val="1"/>
      </rPr>
      <t>2025</t>
    </r>
    <r>
      <rPr>
        <sz val="20"/>
        <rFont val="宋体"/>
        <family val="3"/>
        <charset val="134"/>
      </rPr>
      <t>年临港开发区部门收支预算汇总表</t>
    </r>
  </si>
  <si>
    <t>单位</t>
  </si>
  <si>
    <t>收    入</t>
  </si>
  <si>
    <r>
      <rPr>
        <sz val="11"/>
        <rFont val="方正黑体_GBK"/>
        <family val="4"/>
        <charset val="134"/>
      </rPr>
      <t>支</t>
    </r>
    <r>
      <rPr>
        <sz val="11"/>
        <rFont val="Times New Roman"/>
        <family val="1"/>
      </rPr>
      <t xml:space="preserve">   </t>
    </r>
    <r>
      <rPr>
        <sz val="11"/>
        <rFont val="方正黑体_GBK"/>
        <family val="4"/>
        <charset val="134"/>
      </rPr>
      <t>出</t>
    </r>
  </si>
  <si>
    <t>合计</t>
  </si>
  <si>
    <t>一般公共预算</t>
  </si>
  <si>
    <t>政府性基金</t>
  </si>
  <si>
    <t>上级转移支付收入</t>
  </si>
  <si>
    <t>财政专户管理资金</t>
  </si>
  <si>
    <t>其他资金</t>
  </si>
  <si>
    <t>基本支出</t>
  </si>
  <si>
    <t>项目支出</t>
  </si>
  <si>
    <t>江苏江阴临港经济开发区管理委员会</t>
  </si>
  <si>
    <t>江阴市人大常委会临港经济开发区工作委员会</t>
  </si>
  <si>
    <t>江阴临港经济开发区党政办公室</t>
  </si>
  <si>
    <t>江阴临港经济开发区党群工作部</t>
  </si>
  <si>
    <t>江阴临港经济开发区监察局（审计局）</t>
  </si>
  <si>
    <t>江阴临港经济开发区财政局</t>
  </si>
  <si>
    <t>江阴临港经济开发区经济发展局</t>
  </si>
  <si>
    <t>江阴临港经济开发区科学技术局</t>
  </si>
  <si>
    <t>江阴临港经济开发区招商局</t>
  </si>
  <si>
    <t>江阴临港经济开发区建设局</t>
  </si>
  <si>
    <t>江阴临港经济开发区港口发展局</t>
  </si>
  <si>
    <t>江阴临港经济开发区政务服务局</t>
  </si>
  <si>
    <t>江阴临港经济开发区执法监督局</t>
  </si>
  <si>
    <t>江阴综合保税区管理局</t>
  </si>
  <si>
    <t>江阴临港化工园区管理办公室</t>
  </si>
  <si>
    <t>江阴长江港口产业园管理办公室</t>
  </si>
  <si>
    <t>江阴临港新能源和装备产业园管理办公室</t>
  </si>
  <si>
    <t>江阴市“北战”指挥部办公室</t>
  </si>
  <si>
    <t>江阴临港经济开发区规划展览馆</t>
  </si>
  <si>
    <t>江阴临港经济开发区协税护税领导小组办公室</t>
  </si>
  <si>
    <t>江阴市公安局巡特警大队临港巡特警中队</t>
  </si>
  <si>
    <t>江阴市临港成人教育中心校</t>
  </si>
  <si>
    <t>江阴市人民政府夏港街道办事处</t>
  </si>
  <si>
    <t>江阴市公安局夏港派出所</t>
  </si>
  <si>
    <t>江阴市公安局交通警察大队城西中队</t>
  </si>
  <si>
    <t>江阴市夏港中学</t>
  </si>
  <si>
    <t>江阴市夏港实验小学</t>
  </si>
  <si>
    <t>江阴市夏港实验幼儿园</t>
  </si>
  <si>
    <t>江阴市夏港社区卫生服务中心</t>
  </si>
  <si>
    <t>江阴市夏港环卫所</t>
  </si>
  <si>
    <t>江阴市夏港街道乐善颐养中心</t>
  </si>
  <si>
    <t>江阴市夏港街道殡葬管理办公室</t>
  </si>
  <si>
    <t>江阴市临港科创学校</t>
  </si>
  <si>
    <t>江阴市人民政府申港街道办事处</t>
  </si>
  <si>
    <t>江阴市申港实验小学</t>
  </si>
  <si>
    <t>江阴市公安局申港派出所</t>
  </si>
  <si>
    <t>江阴市申港街道春申颐养中心</t>
  </si>
  <si>
    <t>江阴市申港街道环卫所</t>
  </si>
  <si>
    <t>江阴市临港实验幼儿园              </t>
  </si>
  <si>
    <t>江阴市申港社区卫生服务中心</t>
  </si>
  <si>
    <t>江阴市申港街道殡葬办公室</t>
  </si>
  <si>
    <t>江阴市申港中学</t>
  </si>
  <si>
    <t>江阴市人民政府利港街道办事处</t>
  </si>
  <si>
    <t>江阴市公安局利港派出所</t>
  </si>
  <si>
    <t>江阴市利港实验小学</t>
  </si>
  <si>
    <t>江阴市利港街道殡葬管理办公室</t>
  </si>
  <si>
    <t>江阴市利港中学</t>
  </si>
  <si>
    <t>江阴市公安局交通警察大队临港交警中队</t>
  </si>
  <si>
    <t>江阴市利港中心幼儿园</t>
  </si>
  <si>
    <t>江阴市西石桥中心小学</t>
  </si>
  <si>
    <t>江阴市西石桥中学</t>
  </si>
  <si>
    <t>江阴市利港社区卫生服务中心</t>
  </si>
  <si>
    <t>江阴市西石桥中心幼儿园</t>
  </si>
  <si>
    <t>江阴市利港街道颐养服务中心</t>
  </si>
  <si>
    <t>江阴市璜土镇人民政府</t>
  </si>
  <si>
    <t>江阴市公安局璜土派出所</t>
  </si>
  <si>
    <t>江阴市璜土中学</t>
  </si>
  <si>
    <t>江阴市石庄中学</t>
  </si>
  <si>
    <t>江阴市璜土实验小学</t>
  </si>
  <si>
    <t>江阴市第三实验小学</t>
  </si>
  <si>
    <t>江阴市璜土中心幼儿园</t>
  </si>
  <si>
    <t>江阴市石庄中心幼儿园</t>
  </si>
  <si>
    <t>江阴市璜土镇成人教育中心校</t>
  </si>
  <si>
    <t>江阴市石庄卫生院（江阴市璜土社区卫生服务中心）</t>
  </si>
  <si>
    <t>江阴市璜土镇环境卫生管理所</t>
  </si>
  <si>
    <t>江阴市璜土镇安息堂</t>
  </si>
  <si>
    <t>备注：项目支出中包含单位专项及政府专项。</t>
  </si>
  <si>
    <t>表十一：</t>
  </si>
  <si>
    <r>
      <rPr>
        <sz val="20"/>
        <rFont val="Times New Roman"/>
        <family val="1"/>
      </rPr>
      <t>2025</t>
    </r>
    <r>
      <rPr>
        <sz val="20"/>
        <rFont val="宋体"/>
        <family val="3"/>
        <charset val="134"/>
      </rPr>
      <t>年临港开发区部门预算基本支出表
（按经济科目分类）</t>
    </r>
  </si>
  <si>
    <t>金额单位:万元</t>
  </si>
  <si>
    <t>序号</t>
  </si>
  <si>
    <t>部门名称</t>
  </si>
  <si>
    <t>基本支出项目</t>
  </si>
  <si>
    <t>工资福利支出</t>
  </si>
  <si>
    <t>商品和服务支出</t>
  </si>
  <si>
    <t>对个人和家庭的补助</t>
  </si>
  <si>
    <t>表十二：</t>
  </si>
  <si>
    <r>
      <rPr>
        <sz val="20"/>
        <color rgb="FF000000"/>
        <rFont val="Times New Roman"/>
        <family val="1"/>
      </rPr>
      <t>2025</t>
    </r>
    <r>
      <rPr>
        <sz val="20"/>
        <color indexed="8"/>
        <rFont val="宋体"/>
        <family val="3"/>
        <charset val="134"/>
      </rPr>
      <t>年临港开发区重点支出项目情况表</t>
    </r>
  </si>
  <si>
    <r>
      <rPr>
        <sz val="11"/>
        <color indexed="8"/>
        <rFont val="方正黑体_GBK"/>
        <family val="4"/>
        <charset val="134"/>
      </rPr>
      <t>序号</t>
    </r>
  </si>
  <si>
    <r>
      <rPr>
        <sz val="11"/>
        <color indexed="8"/>
        <rFont val="方正黑体_GBK"/>
        <family val="4"/>
        <charset val="134"/>
      </rPr>
      <t>支出项目</t>
    </r>
  </si>
  <si>
    <r>
      <rPr>
        <sz val="11"/>
        <color indexed="8"/>
        <rFont val="方正黑体_GBK"/>
        <family val="4"/>
        <charset val="134"/>
      </rPr>
      <t>预算数</t>
    </r>
  </si>
  <si>
    <r>
      <rPr>
        <b/>
        <sz val="11"/>
        <color indexed="8"/>
        <rFont val="宋体"/>
        <family val="3"/>
        <charset val="134"/>
      </rPr>
      <t>合计</t>
    </r>
  </si>
  <si>
    <t>一</t>
  </si>
  <si>
    <t>产业强市转型发展类</t>
  </si>
  <si>
    <t>工业和信息化专项</t>
  </si>
  <si>
    <t>科技创新专项资金</t>
  </si>
  <si>
    <t>其他产业发展扶持资金</t>
  </si>
  <si>
    <t>人才及创业投资引导资金</t>
  </si>
  <si>
    <t>商务发展专项资金</t>
  </si>
  <si>
    <t>重大产业项目专项资金</t>
  </si>
  <si>
    <t>二</t>
  </si>
  <si>
    <t>民生事业社会保障类</t>
  </si>
  <si>
    <t>公共交通营运补贴</t>
  </si>
  <si>
    <t>教育事业专项</t>
  </si>
  <si>
    <t>其他民生事业社会保障支出</t>
  </si>
  <si>
    <t>社保补助专项</t>
  </si>
  <si>
    <t>社会福利专项</t>
  </si>
  <si>
    <t>社会救助专项</t>
  </si>
  <si>
    <t>社会优抚专项</t>
  </si>
  <si>
    <t>卫生健康专项</t>
  </si>
  <si>
    <t>文体事业专项</t>
  </si>
  <si>
    <t>三</t>
  </si>
  <si>
    <t>公共安全专项类</t>
  </si>
  <si>
    <t>法治建设专项</t>
  </si>
  <si>
    <t>公共安全专项</t>
  </si>
  <si>
    <t>四</t>
  </si>
  <si>
    <t>生态环保城市维护类</t>
  </si>
  <si>
    <t>城市基础设施运营维护专项资金</t>
  </si>
  <si>
    <t>规划专项资金</t>
  </si>
  <si>
    <t>环境保护和环境治理专项</t>
  </si>
  <si>
    <t>其他生态环保资金</t>
  </si>
  <si>
    <t>五</t>
  </si>
  <si>
    <t>政府投资类</t>
  </si>
  <si>
    <t>PPP项目专项</t>
  </si>
  <si>
    <t>政府投资基金</t>
  </si>
  <si>
    <t>政府债券利息及化债资金</t>
  </si>
  <si>
    <t>重大基础设施建设项目资金</t>
  </si>
  <si>
    <t>六</t>
  </si>
  <si>
    <t>三农城乡一体化</t>
  </si>
  <si>
    <t>科技镇长团</t>
  </si>
  <si>
    <t>粮食储备和管理专项</t>
  </si>
  <si>
    <t>农业农村发展专项</t>
  </si>
  <si>
    <t>水利及农机化建设专项</t>
  </si>
  <si>
    <t>七</t>
  </si>
  <si>
    <t>其他类</t>
  </si>
  <si>
    <t>对口支援专项</t>
  </si>
  <si>
    <t>公共管理专项</t>
  </si>
  <si>
    <t>八</t>
  </si>
  <si>
    <t>土地收储开发专项</t>
  </si>
  <si>
    <t>备注：重大基础设施建设项目资金包括对教育、医疗等设备、设施的建设投入。</t>
  </si>
  <si>
    <t>表十三：</t>
  </si>
  <si>
    <t>2025年临港开发区“三公一会一培”费用预算支出汇总表</t>
  </si>
  <si>
    <t>公务用车</t>
  </si>
  <si>
    <t>因公出国（境）</t>
  </si>
  <si>
    <t>公务接待费用</t>
  </si>
  <si>
    <t>会议经费</t>
  </si>
  <si>
    <t>培训费</t>
  </si>
  <si>
    <t>购置费用</t>
  </si>
  <si>
    <t>运行费用</t>
  </si>
  <si>
    <t>2024年
预计完成数</t>
    <phoneticPr fontId="44" type="noConversion"/>
  </si>
  <si>
    <t>2023年
决算数</t>
    <phoneticPr fontId="44" type="noConversion"/>
  </si>
</sst>
</file>

<file path=xl/styles.xml><?xml version="1.0" encoding="utf-8"?>
<styleSheet xmlns="http://schemas.openxmlformats.org/spreadsheetml/2006/main">
  <numFmts count="4">
    <numFmt numFmtId="176" formatCode="0_ "/>
    <numFmt numFmtId="177" formatCode="\100,00\|#,##0.00"/>
    <numFmt numFmtId="178" formatCode="0_);[Red]\(0\)"/>
    <numFmt numFmtId="179" formatCode="#,##0_ "/>
  </numFmts>
  <fonts count="46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name val="Times New Roman"/>
      <family val="1"/>
    </font>
    <font>
      <sz val="20"/>
      <name val="方正小标宋_GBK"/>
      <family val="4"/>
      <charset val="134"/>
    </font>
    <font>
      <sz val="11"/>
      <name val="方正黑体_GBK"/>
      <family val="4"/>
      <charset val="134"/>
    </font>
    <font>
      <b/>
      <sz val="11"/>
      <color indexed="8"/>
      <name val="宋体"/>
      <family val="3"/>
      <charset val="134"/>
    </font>
    <font>
      <b/>
      <sz val="11"/>
      <color indexed="8"/>
      <name val="Times New Roman"/>
      <family val="1"/>
    </font>
    <font>
      <sz val="12"/>
      <name val="Times New Roman"/>
      <family val="1"/>
    </font>
    <font>
      <sz val="11"/>
      <color indexed="8"/>
      <name val="宋体"/>
      <family val="3"/>
      <charset val="134"/>
    </font>
    <font>
      <sz val="11"/>
      <color theme="1"/>
      <name val="Times New Roman"/>
      <family val="1"/>
    </font>
    <font>
      <sz val="12"/>
      <name val="宋体"/>
      <family val="3"/>
      <charset val="134"/>
    </font>
    <font>
      <sz val="11"/>
      <color indexed="8"/>
      <name val="Times New Roman"/>
      <family val="1"/>
    </font>
    <font>
      <sz val="11"/>
      <color rgb="FF000000"/>
      <name val="宋体"/>
      <family val="3"/>
      <charset val="134"/>
    </font>
    <font>
      <sz val="20"/>
      <color rgb="FF000000"/>
      <name val="Times New Roman"/>
      <family val="1"/>
    </font>
    <font>
      <sz val="20"/>
      <color indexed="8"/>
      <name val="Times New Roman"/>
      <family val="1"/>
    </font>
    <font>
      <b/>
      <sz val="11"/>
      <name val="Times New Roman"/>
      <family val="1"/>
    </font>
    <font>
      <b/>
      <sz val="11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rgb="FF000000"/>
      <name val="方正黑体_GBK"/>
      <family val="4"/>
      <charset val="134"/>
    </font>
    <font>
      <sz val="20"/>
      <name val="Times New Roman"/>
      <family val="1"/>
    </font>
    <font>
      <b/>
      <sz val="20"/>
      <name val="Times New Roman"/>
      <family val="1"/>
    </font>
    <font>
      <sz val="10"/>
      <name val="方正黑体_GBK"/>
      <family val="4"/>
      <charset val="134"/>
    </font>
    <font>
      <b/>
      <sz val="12"/>
      <color indexed="8"/>
      <name val="宋体"/>
      <family val="3"/>
      <charset val="134"/>
    </font>
    <font>
      <b/>
      <sz val="12"/>
      <color indexed="8"/>
      <name val="Times New Roman"/>
      <family val="1"/>
    </font>
    <font>
      <b/>
      <sz val="12"/>
      <name val="宋体"/>
      <family val="3"/>
      <charset val="134"/>
    </font>
    <font>
      <b/>
      <sz val="12"/>
      <name val="Times New Roman"/>
      <family val="1"/>
    </font>
    <font>
      <sz val="20"/>
      <color rgb="FF000000"/>
      <name val="方正小标宋_GBK"/>
      <family val="4"/>
      <charset val="134"/>
    </font>
    <font>
      <sz val="11"/>
      <color rgb="FF000000"/>
      <name val="Times New Roman"/>
      <family val="1"/>
    </font>
    <font>
      <b/>
      <sz val="11"/>
      <color theme="1"/>
      <name val="Times New Roman"/>
      <family val="1"/>
    </font>
    <font>
      <b/>
      <sz val="11"/>
      <color rgb="FF000000"/>
      <name val="Times New Roman"/>
      <family val="1"/>
    </font>
    <font>
      <sz val="11"/>
      <color theme="1"/>
      <name val="方正黑体_GBK"/>
      <family val="4"/>
      <charset val="134"/>
    </font>
    <font>
      <sz val="11"/>
      <color rgb="FF000000"/>
      <name val="Times New Roman"/>
      <family val="1"/>
    </font>
    <font>
      <sz val="11"/>
      <color theme="1"/>
      <name val="Times New Roman"/>
      <family val="1"/>
    </font>
    <font>
      <sz val="11"/>
      <color indexed="8"/>
      <name val="方正黑体_GBK"/>
      <family val="4"/>
      <charset val="134"/>
    </font>
    <font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name val="Arial"/>
      <family val="2"/>
    </font>
    <font>
      <sz val="20"/>
      <color indexed="8"/>
      <name val="宋体"/>
      <family val="3"/>
      <charset val="134"/>
    </font>
    <font>
      <sz val="20"/>
      <name val="宋体"/>
      <family val="3"/>
      <charset val="134"/>
    </font>
    <font>
      <b/>
      <sz val="9"/>
      <name val="Tahoma"/>
      <family val="2"/>
    </font>
    <font>
      <b/>
      <sz val="9"/>
      <name val="宋体"/>
      <family val="3"/>
      <charset val="134"/>
    </font>
    <font>
      <sz val="9"/>
      <name val="Tahoma"/>
      <family val="2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name val="方正黑体_GBK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9">
    <xf numFmtId="0" fontId="0" fillId="0" borderId="0">
      <alignment vertical="center"/>
    </xf>
    <xf numFmtId="0" fontId="37" fillId="0" borderId="0" applyNumberFormat="0" applyFont="0" applyFill="0" applyBorder="0" applyAlignment="0" applyProtection="0"/>
    <xf numFmtId="0" fontId="11" fillId="0" borderId="0"/>
    <xf numFmtId="0" fontId="36" fillId="0" borderId="0">
      <alignment vertical="center"/>
    </xf>
    <xf numFmtId="0" fontId="11" fillId="0" borderId="0"/>
    <xf numFmtId="0" fontId="11" fillId="0" borderId="0"/>
    <xf numFmtId="0" fontId="36" fillId="0" borderId="0">
      <alignment vertical="center"/>
    </xf>
    <xf numFmtId="0" fontId="11" fillId="0" borderId="0"/>
    <xf numFmtId="0" fontId="36" fillId="0" borderId="0">
      <alignment vertical="center"/>
    </xf>
  </cellStyleXfs>
  <cellXfs count="176">
    <xf numFmtId="0" fontId="0" fillId="0" borderId="0" xfId="0">
      <alignment vertical="center"/>
    </xf>
    <xf numFmtId="0" fontId="0" fillId="0" borderId="0" xfId="6" applyFont="1">
      <alignment vertical="center"/>
    </xf>
    <xf numFmtId="0" fontId="1" fillId="0" borderId="0" xfId="6" applyFont="1">
      <alignment vertical="center"/>
    </xf>
    <xf numFmtId="0" fontId="36" fillId="0" borderId="0" xfId="6">
      <alignment vertical="center"/>
    </xf>
    <xf numFmtId="0" fontId="2" fillId="0" borderId="0" xfId="6" applyFont="1" applyFill="1" applyBorder="1" applyAlignment="1">
      <alignment horizontal="justify" vertical="center"/>
    </xf>
    <xf numFmtId="0" fontId="3" fillId="0" borderId="0" xfId="6" applyFont="1" applyFill="1" applyBorder="1" applyAlignment="1">
      <alignment horizontal="center" vertical="center"/>
    </xf>
    <xf numFmtId="0" fontId="5" fillId="0" borderId="1" xfId="6" applyFont="1" applyFill="1" applyBorder="1" applyAlignment="1">
      <alignment horizontal="center" vertical="center" wrapText="1"/>
    </xf>
    <xf numFmtId="0" fontId="3" fillId="0" borderId="1" xfId="6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 applyProtection="1">
      <alignment horizontal="center" vertical="center"/>
    </xf>
    <xf numFmtId="176" fontId="7" fillId="0" borderId="1" xfId="0" applyNumberFormat="1" applyFont="1" applyFill="1" applyBorder="1" applyAlignment="1" applyProtection="1">
      <alignment horizontal="center" vertical="center"/>
    </xf>
    <xf numFmtId="0" fontId="8" fillId="0" borderId="1" xfId="8" applyFont="1" applyFill="1" applyBorder="1" applyAlignment="1">
      <alignment vertical="center"/>
    </xf>
    <xf numFmtId="176" fontId="9" fillId="0" borderId="2" xfId="0" applyNumberFormat="1" applyFont="1" applyFill="1" applyBorder="1" applyAlignment="1" applyProtection="1">
      <alignment horizontal="center" vertical="center"/>
    </xf>
    <xf numFmtId="176" fontId="3" fillId="0" borderId="1" xfId="2" applyNumberFormat="1" applyFont="1" applyFill="1" applyBorder="1" applyAlignment="1">
      <alignment horizontal="center" vertical="center"/>
    </xf>
    <xf numFmtId="176" fontId="3" fillId="2" borderId="1" xfId="2" applyNumberFormat="1" applyFont="1" applyFill="1" applyBorder="1" applyAlignment="1">
      <alignment horizontal="center" vertical="center"/>
    </xf>
    <xf numFmtId="176" fontId="10" fillId="0" borderId="1" xfId="0" applyNumberFormat="1" applyFont="1" applyBorder="1" applyAlignment="1">
      <alignment horizontal="center" vertical="center"/>
    </xf>
    <xf numFmtId="0" fontId="11" fillId="0" borderId="1" xfId="8" applyFont="1" applyFill="1" applyBorder="1" applyAlignment="1">
      <alignment vertical="center"/>
    </xf>
    <xf numFmtId="0" fontId="8" fillId="0" borderId="3" xfId="8" applyFont="1" applyFill="1" applyBorder="1" applyAlignment="1">
      <alignment vertical="center"/>
    </xf>
    <xf numFmtId="176" fontId="9" fillId="0" borderId="1" xfId="0" applyNumberFormat="1" applyFont="1" applyFill="1" applyBorder="1" applyAlignment="1" applyProtection="1">
      <alignment horizontal="center" vertical="center"/>
    </xf>
    <xf numFmtId="178" fontId="9" fillId="0" borderId="1" xfId="0" applyNumberFormat="1" applyFont="1" applyFill="1" applyBorder="1" applyAlignment="1" applyProtection="1">
      <alignment horizontal="center" vertical="center"/>
    </xf>
    <xf numFmtId="0" fontId="11" fillId="0" borderId="1" xfId="0" applyFont="1" applyFill="1" applyBorder="1" applyAlignment="1">
      <alignment vertical="center"/>
    </xf>
    <xf numFmtId="0" fontId="2" fillId="0" borderId="4" xfId="0" applyNumberFormat="1" applyFont="1" applyFill="1" applyBorder="1" applyAlignment="1">
      <alignment vertical="center" wrapText="1"/>
    </xf>
    <xf numFmtId="176" fontId="9" fillId="0" borderId="5" xfId="0" applyNumberFormat="1" applyFont="1" applyFill="1" applyBorder="1" applyAlignment="1" applyProtection="1">
      <alignment horizontal="center" vertical="center"/>
    </xf>
    <xf numFmtId="178" fontId="12" fillId="0" borderId="4" xfId="0" applyNumberFormat="1" applyFont="1" applyBorder="1" applyAlignment="1">
      <alignment horizontal="center" vertical="center"/>
    </xf>
    <xf numFmtId="178" fontId="12" fillId="0" borderId="4" xfId="0" applyNumberFormat="1" applyFont="1" applyBorder="1" applyAlignment="1">
      <alignment horizontal="center" vertical="center" wrapText="1"/>
    </xf>
    <xf numFmtId="178" fontId="12" fillId="0" borderId="4" xfId="0" applyNumberFormat="1" applyFont="1" applyFill="1" applyBorder="1" applyAlignment="1">
      <alignment horizontal="center" vertical="center"/>
    </xf>
    <xf numFmtId="178" fontId="12" fillId="0" borderId="4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vertical="center" wrapText="1"/>
    </xf>
    <xf numFmtId="178" fontId="12" fillId="0" borderId="1" xfId="0" applyNumberFormat="1" applyFont="1" applyBorder="1" applyAlignment="1">
      <alignment horizontal="center" vertical="center" wrapText="1"/>
    </xf>
    <xf numFmtId="178" fontId="12" fillId="0" borderId="1" xfId="0" applyNumberFormat="1" applyFont="1" applyFill="1" applyBorder="1" applyAlignment="1">
      <alignment horizontal="center" vertical="center"/>
    </xf>
    <xf numFmtId="178" fontId="12" fillId="0" borderId="1" xfId="0" applyNumberFormat="1" applyFont="1" applyFill="1" applyBorder="1" applyAlignment="1">
      <alignment horizontal="center" vertical="center" wrapText="1"/>
    </xf>
    <xf numFmtId="178" fontId="12" fillId="0" borderId="1" xfId="0" applyNumberFormat="1" applyFont="1" applyBorder="1" applyAlignment="1">
      <alignment horizontal="center" vertical="center"/>
    </xf>
    <xf numFmtId="177" fontId="9" fillId="0" borderId="2" xfId="0" applyNumberFormat="1" applyFont="1" applyBorder="1">
      <alignment vertical="center"/>
    </xf>
    <xf numFmtId="178" fontId="9" fillId="0" borderId="2" xfId="0" applyNumberFormat="1" applyFont="1" applyBorder="1" applyAlignment="1">
      <alignment horizontal="center" vertical="center"/>
    </xf>
    <xf numFmtId="49" fontId="9" fillId="0" borderId="2" xfId="0" applyNumberFormat="1" applyFont="1" applyFill="1" applyBorder="1" applyAlignment="1" applyProtection="1">
      <alignment horizontal="left" vertical="center" wrapText="1"/>
    </xf>
    <xf numFmtId="178" fontId="9" fillId="0" borderId="2" xfId="0" applyNumberFormat="1" applyFont="1" applyFill="1" applyBorder="1" applyAlignment="1" applyProtection="1">
      <alignment horizontal="center" vertical="center"/>
    </xf>
    <xf numFmtId="178" fontId="0" fillId="0" borderId="1" xfId="0" applyNumberFormat="1" applyBorder="1" applyAlignment="1">
      <alignment horizontal="center" vertical="center"/>
    </xf>
    <xf numFmtId="177" fontId="9" fillId="0" borderId="2" xfId="0" applyNumberFormat="1" applyFont="1" applyFill="1" applyBorder="1" applyAlignment="1" applyProtection="1">
      <alignment vertical="center"/>
    </xf>
    <xf numFmtId="177" fontId="13" fillId="0" borderId="2" xfId="0" applyNumberFormat="1" applyFont="1" applyFill="1" applyBorder="1" applyAlignment="1" applyProtection="1">
      <alignment vertical="center"/>
    </xf>
    <xf numFmtId="0" fontId="9" fillId="0" borderId="0" xfId="6" applyFont="1" applyFill="1" applyBorder="1" applyAlignment="1">
      <alignment horizontal="justify" vertical="center"/>
    </xf>
    <xf numFmtId="0" fontId="12" fillId="0" borderId="0" xfId="6" applyFont="1" applyFill="1" applyBorder="1" applyAlignment="1">
      <alignment vertical="center"/>
    </xf>
    <xf numFmtId="0" fontId="12" fillId="0" borderId="0" xfId="6" applyFont="1" applyFill="1" applyBorder="1" applyAlignment="1">
      <alignment horizontal="center" vertical="center"/>
    </xf>
    <xf numFmtId="0" fontId="12" fillId="0" borderId="1" xfId="6" applyFont="1" applyFill="1" applyBorder="1" applyAlignment="1">
      <alignment horizontal="center" vertical="center" wrapText="1"/>
    </xf>
    <xf numFmtId="176" fontId="16" fillId="0" borderId="1" xfId="6" applyNumberFormat="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left" vertical="center"/>
    </xf>
    <xf numFmtId="176" fontId="16" fillId="0" borderId="1" xfId="0" applyNumberFormat="1" applyFont="1" applyBorder="1" applyAlignment="1">
      <alignment horizontal="center" vertical="center"/>
    </xf>
    <xf numFmtId="176" fontId="36" fillId="0" borderId="0" xfId="6" applyNumberFormat="1">
      <alignment vertical="center"/>
    </xf>
    <xf numFmtId="0" fontId="18" fillId="0" borderId="1" xfId="0" applyFont="1" applyFill="1" applyBorder="1" applyAlignment="1">
      <alignment vertical="center"/>
    </xf>
    <xf numFmtId="176" fontId="3" fillId="0" borderId="1" xfId="0" applyNumberFormat="1" applyFont="1" applyBorder="1" applyAlignment="1">
      <alignment horizontal="center" vertical="center"/>
    </xf>
    <xf numFmtId="0" fontId="2" fillId="0" borderId="1" xfId="4" applyNumberFormat="1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/>
    </xf>
    <xf numFmtId="0" fontId="9" fillId="0" borderId="1" xfId="0" applyFont="1" applyFill="1" applyBorder="1" applyAlignment="1">
      <alignment vertical="center"/>
    </xf>
    <xf numFmtId="0" fontId="18" fillId="0" borderId="1" xfId="8" applyFont="1" applyFill="1" applyBorder="1" applyAlignment="1">
      <alignment vertical="center"/>
    </xf>
    <xf numFmtId="0" fontId="2" fillId="0" borderId="1" xfId="6" applyFont="1" applyFill="1" applyBorder="1" applyAlignment="1">
      <alignment vertical="center"/>
    </xf>
    <xf numFmtId="0" fontId="0" fillId="0" borderId="1" xfId="0" applyFont="1" applyFill="1" applyBorder="1" applyAlignment="1">
      <alignment vertical="center"/>
    </xf>
    <xf numFmtId="0" fontId="19" fillId="0" borderId="0" xfId="6" applyFont="1" applyAlignment="1">
      <alignment vertical="center" wrapText="1"/>
    </xf>
    <xf numFmtId="0" fontId="5" fillId="0" borderId="0" xfId="6" applyFont="1" applyFill="1">
      <alignment vertical="center"/>
    </xf>
    <xf numFmtId="0" fontId="3" fillId="0" borderId="0" xfId="6" applyFont="1" applyFill="1">
      <alignment vertical="center"/>
    </xf>
    <xf numFmtId="0" fontId="1" fillId="0" borderId="0" xfId="6" applyFont="1" applyFill="1">
      <alignment vertical="center"/>
    </xf>
    <xf numFmtId="0" fontId="2" fillId="0" borderId="0" xfId="7" applyFont="1" applyFill="1" applyBorder="1" applyAlignment="1">
      <alignment vertical="center"/>
    </xf>
    <xf numFmtId="0" fontId="11" fillId="0" borderId="0" xfId="7" applyFont="1" applyFill="1" applyBorder="1" applyAlignment="1">
      <alignment horizontal="right"/>
    </xf>
    <xf numFmtId="179" fontId="11" fillId="0" borderId="0" xfId="7" applyNumberFormat="1" applyFont="1" applyFill="1" applyBorder="1" applyAlignment="1">
      <alignment horizontal="center"/>
    </xf>
    <xf numFmtId="0" fontId="11" fillId="0" borderId="0" xfId="7" applyFont="1" applyFill="1" applyBorder="1" applyAlignment="1">
      <alignment horizontal="center"/>
    </xf>
    <xf numFmtId="0" fontId="20" fillId="0" borderId="0" xfId="1" applyNumberFormat="1" applyFont="1" applyFill="1" applyBorder="1" applyAlignment="1">
      <alignment vertical="center"/>
    </xf>
    <xf numFmtId="179" fontId="20" fillId="0" borderId="0" xfId="1" applyNumberFormat="1" applyFont="1" applyFill="1" applyBorder="1" applyAlignment="1">
      <alignment horizontal="center" vertical="center"/>
    </xf>
    <xf numFmtId="179" fontId="22" fillId="0" borderId="1" xfId="1" applyNumberFormat="1" applyFont="1" applyFill="1" applyBorder="1" applyAlignment="1">
      <alignment horizontal="center" vertical="center" wrapText="1" shrinkToFit="1"/>
    </xf>
    <xf numFmtId="0" fontId="22" fillId="0" borderId="1" xfId="1" applyNumberFormat="1" applyFont="1" applyFill="1" applyBorder="1" applyAlignment="1">
      <alignment horizontal="center" vertical="center" wrapText="1" shrinkToFit="1"/>
    </xf>
    <xf numFmtId="0" fontId="16" fillId="0" borderId="1" xfId="1" applyNumberFormat="1" applyFont="1" applyFill="1" applyBorder="1" applyAlignment="1">
      <alignment horizontal="center" vertical="center" shrinkToFit="1"/>
    </xf>
    <xf numFmtId="0" fontId="23" fillId="0" borderId="2" xfId="0" applyNumberFormat="1" applyFont="1" applyFill="1" applyBorder="1" applyAlignment="1" applyProtection="1">
      <alignment horizontal="center" vertical="center" wrapText="1"/>
    </xf>
    <xf numFmtId="176" fontId="24" fillId="0" borderId="2" xfId="0" applyNumberFormat="1" applyFont="1" applyFill="1" applyBorder="1" applyAlignment="1" applyProtection="1">
      <alignment horizontal="center" vertical="center"/>
    </xf>
    <xf numFmtId="0" fontId="3" fillId="0" borderId="1" xfId="6" applyFont="1" applyFill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176" fontId="9" fillId="2" borderId="2" xfId="0" applyNumberFormat="1" applyFont="1" applyFill="1" applyBorder="1" applyAlignment="1" applyProtection="1">
      <alignment horizontal="center" vertical="center"/>
    </xf>
    <xf numFmtId="0" fontId="5" fillId="0" borderId="0" xfId="6" applyFont="1">
      <alignment vertical="center"/>
    </xf>
    <xf numFmtId="0" fontId="3" fillId="0" borderId="0" xfId="6" applyFont="1">
      <alignment vertical="center"/>
    </xf>
    <xf numFmtId="0" fontId="25" fillId="0" borderId="1" xfId="0" applyFont="1" applyFill="1" applyBorder="1" applyAlignment="1">
      <alignment horizontal="center" vertical="center"/>
    </xf>
    <xf numFmtId="176" fontId="26" fillId="0" borderId="1" xfId="0" applyNumberFormat="1" applyFont="1" applyFill="1" applyBorder="1" applyAlignment="1">
      <alignment horizontal="center" vertical="center"/>
    </xf>
    <xf numFmtId="176" fontId="11" fillId="0" borderId="1" xfId="0" applyNumberFormat="1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vertical="center"/>
    </xf>
    <xf numFmtId="0" fontId="10" fillId="0" borderId="0" xfId="0" applyFont="1">
      <alignment vertical="center"/>
    </xf>
    <xf numFmtId="0" fontId="10" fillId="0" borderId="0" xfId="0" applyFont="1" applyAlignment="1">
      <alignment horizontal="center" vertical="center"/>
    </xf>
    <xf numFmtId="0" fontId="13" fillId="0" borderId="0" xfId="0" applyFont="1" applyAlignment="1">
      <alignment horizontal="justify" vertical="center"/>
    </xf>
    <xf numFmtId="0" fontId="28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justify" vertical="center" wrapText="1"/>
    </xf>
    <xf numFmtId="0" fontId="28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28" fillId="0" borderId="1" xfId="0" applyFont="1" applyBorder="1" applyAlignment="1">
      <alignment horizontal="justify" vertical="center" wrapText="1"/>
    </xf>
    <xf numFmtId="0" fontId="10" fillId="0" borderId="1" xfId="0" applyFont="1" applyBorder="1" applyAlignment="1">
      <alignment horizontal="center" vertical="center"/>
    </xf>
    <xf numFmtId="0" fontId="29" fillId="0" borderId="1" xfId="0" applyFont="1" applyBorder="1" applyAlignment="1">
      <alignment horizontal="center" vertical="center" wrapText="1"/>
    </xf>
    <xf numFmtId="0" fontId="30" fillId="0" borderId="1" xfId="0" applyFont="1" applyBorder="1" applyAlignment="1">
      <alignment horizontal="center" vertical="center" wrapText="1"/>
    </xf>
    <xf numFmtId="0" fontId="19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31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10" fontId="29" fillId="0" borderId="1" xfId="0" applyNumberFormat="1" applyFont="1" applyBorder="1" applyAlignment="1">
      <alignment horizontal="center" vertical="center" wrapText="1"/>
    </xf>
    <xf numFmtId="0" fontId="3" fillId="0" borderId="1" xfId="5" applyFont="1" applyBorder="1" applyAlignment="1">
      <alignment vertical="center"/>
    </xf>
    <xf numFmtId="0" fontId="10" fillId="0" borderId="1" xfId="0" applyFont="1" applyBorder="1" applyAlignment="1">
      <alignment horizontal="center" vertical="center" wrapText="1"/>
    </xf>
    <xf numFmtId="176" fontId="32" fillId="0" borderId="1" xfId="0" applyNumberFormat="1" applyFont="1" applyFill="1" applyBorder="1" applyAlignment="1">
      <alignment horizontal="center" vertical="center" wrapText="1"/>
    </xf>
    <xf numFmtId="10" fontId="10" fillId="0" borderId="1" xfId="0" applyNumberFormat="1" applyFont="1" applyBorder="1" applyAlignment="1">
      <alignment horizontal="center" vertical="center" wrapText="1"/>
    </xf>
    <xf numFmtId="0" fontId="2" fillId="0" borderId="1" xfId="5" applyFont="1" applyBorder="1" applyAlignment="1">
      <alignment vertical="center"/>
    </xf>
    <xf numFmtId="0" fontId="33" fillId="0" borderId="1" xfId="0" applyFont="1" applyFill="1" applyBorder="1" applyAlignment="1">
      <alignment horizontal="center" vertical="center" wrapText="1"/>
    </xf>
    <xf numFmtId="176" fontId="28" fillId="0" borderId="1" xfId="0" applyNumberFormat="1" applyFont="1" applyFill="1" applyBorder="1" applyAlignment="1">
      <alignment horizontal="center" vertical="center" wrapText="1"/>
    </xf>
    <xf numFmtId="179" fontId="3" fillId="0" borderId="1" xfId="5" applyNumberFormat="1" applyFont="1" applyBorder="1" applyAlignment="1">
      <alignment vertical="center" wrapText="1"/>
    </xf>
    <xf numFmtId="0" fontId="3" fillId="0" borderId="1" xfId="5" applyFont="1" applyFill="1" applyBorder="1" applyAlignment="1">
      <alignment vertical="center"/>
    </xf>
    <xf numFmtId="0" fontId="32" fillId="0" borderId="1" xfId="0" applyFont="1" applyFill="1" applyBorder="1" applyAlignment="1">
      <alignment horizontal="center" vertical="center" wrapText="1"/>
    </xf>
    <xf numFmtId="179" fontId="3" fillId="0" borderId="1" xfId="5" applyNumberFormat="1" applyFont="1" applyBorder="1" applyAlignment="1">
      <alignment vertical="center"/>
    </xf>
    <xf numFmtId="10" fontId="28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16" fillId="0" borderId="1" xfId="0" applyNumberFormat="1" applyFont="1" applyBorder="1" applyAlignment="1">
      <alignment horizontal="center" vertical="center" wrapText="1"/>
    </xf>
    <xf numFmtId="0" fontId="34" fillId="0" borderId="1" xfId="0" applyFont="1" applyBorder="1" applyAlignment="1">
      <alignment horizontal="center" vertical="center" wrapText="1"/>
    </xf>
    <xf numFmtId="10" fontId="30" fillId="0" borderId="1" xfId="0" applyNumberFormat="1" applyFont="1" applyBorder="1" applyAlignment="1">
      <alignment horizontal="center" vertical="center" wrapText="1"/>
    </xf>
    <xf numFmtId="0" fontId="10" fillId="0" borderId="1" xfId="3" applyFont="1" applyFill="1" applyBorder="1" applyAlignment="1">
      <alignment horizontal="center" vertical="center" wrapText="1"/>
    </xf>
    <xf numFmtId="0" fontId="3" fillId="0" borderId="1" xfId="5" applyFont="1" applyFill="1" applyBorder="1" applyAlignment="1">
      <alignment horizontal="center" vertical="center"/>
    </xf>
    <xf numFmtId="0" fontId="10" fillId="0" borderId="1" xfId="0" applyFont="1" applyBorder="1">
      <alignment vertical="center"/>
    </xf>
    <xf numFmtId="0" fontId="35" fillId="0" borderId="0" xfId="0" applyFont="1" applyFill="1" applyBorder="1" applyAlignment="1">
      <alignment vertical="center"/>
    </xf>
    <xf numFmtId="0" fontId="28" fillId="0" borderId="0" xfId="0" applyFont="1" applyAlignment="1">
      <alignment horizontal="justify" vertical="center"/>
    </xf>
    <xf numFmtId="0" fontId="28" fillId="0" borderId="1" xfId="0" applyNumberFormat="1" applyFont="1" applyBorder="1" applyAlignment="1">
      <alignment horizontal="center" vertical="center" wrapText="1"/>
    </xf>
    <xf numFmtId="0" fontId="28" fillId="0" borderId="1" xfId="0" applyNumberFormat="1" applyFont="1" applyFill="1" applyBorder="1" applyAlignment="1">
      <alignment horizontal="center" vertical="center" wrapText="1"/>
    </xf>
    <xf numFmtId="0" fontId="29" fillId="0" borderId="1" xfId="0" applyNumberFormat="1" applyFont="1" applyBorder="1" applyAlignment="1">
      <alignment horizontal="center" vertical="center" wrapText="1"/>
    </xf>
    <xf numFmtId="176" fontId="30" fillId="0" borderId="1" xfId="0" applyNumberFormat="1" applyFont="1" applyBorder="1" applyAlignment="1">
      <alignment horizontal="center" vertical="center" wrapText="1"/>
    </xf>
    <xf numFmtId="176" fontId="10" fillId="0" borderId="0" xfId="0" applyNumberFormat="1" applyFont="1">
      <alignment vertical="center"/>
    </xf>
    <xf numFmtId="0" fontId="31" fillId="0" borderId="0" xfId="0" applyFont="1">
      <alignment vertical="center"/>
    </xf>
    <xf numFmtId="176" fontId="16" fillId="0" borderId="1" xfId="0" applyNumberFormat="1" applyFont="1" applyFill="1" applyBorder="1" applyAlignment="1">
      <alignment horizontal="center" vertical="center" wrapText="1"/>
    </xf>
    <xf numFmtId="0" fontId="29" fillId="0" borderId="1" xfId="0" applyFont="1" applyBorder="1" applyAlignment="1">
      <alignment horizontal="justify" vertical="center" wrapText="1"/>
    </xf>
    <xf numFmtId="0" fontId="3" fillId="0" borderId="1" xfId="4" applyFont="1" applyBorder="1" applyAlignment="1">
      <alignment vertical="center"/>
    </xf>
    <xf numFmtId="176" fontId="28" fillId="0" borderId="1" xfId="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4" applyFont="1" applyFill="1" applyBorder="1" applyAlignment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10" fillId="0" borderId="1" xfId="0" applyFont="1" applyFill="1" applyBorder="1" applyAlignment="1">
      <alignment vertical="center"/>
    </xf>
    <xf numFmtId="176" fontId="29" fillId="0" borderId="1" xfId="0" applyNumberFormat="1" applyFont="1" applyBorder="1" applyAlignment="1">
      <alignment horizontal="center" vertical="center" wrapText="1"/>
    </xf>
    <xf numFmtId="178" fontId="10" fillId="0" borderId="1" xfId="0" applyNumberFormat="1" applyFont="1" applyBorder="1" applyAlignment="1">
      <alignment horizontal="center" vertical="center" wrapText="1"/>
    </xf>
    <xf numFmtId="176" fontId="10" fillId="0" borderId="1" xfId="0" applyNumberFormat="1" applyFont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 wrapText="1"/>
    </xf>
    <xf numFmtId="176" fontId="12" fillId="0" borderId="1" xfId="0" applyNumberFormat="1" applyFont="1" applyFill="1" applyBorder="1" applyAlignment="1">
      <alignment horizontal="center" vertical="center" wrapText="1"/>
    </xf>
    <xf numFmtId="178" fontId="7" fillId="0" borderId="1" xfId="0" applyNumberFormat="1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 wrapText="1"/>
    </xf>
    <xf numFmtId="178" fontId="3" fillId="0" borderId="1" xfId="0" applyNumberFormat="1" applyFont="1" applyFill="1" applyBorder="1" applyAlignment="1">
      <alignment horizontal="center" vertical="center" wrapText="1"/>
    </xf>
    <xf numFmtId="0" fontId="45" fillId="0" borderId="1" xfId="0" applyFont="1" applyFill="1" applyBorder="1" applyAlignment="1">
      <alignment horizontal="center" vertical="center" wrapText="1"/>
    </xf>
    <xf numFmtId="176" fontId="10" fillId="0" borderId="1" xfId="3" applyNumberFormat="1" applyFont="1" applyFill="1" applyBorder="1" applyAlignment="1">
      <alignment horizontal="center" vertical="center" wrapText="1"/>
    </xf>
    <xf numFmtId="0" fontId="27" fillId="0" borderId="0" xfId="0" applyFont="1" applyAlignment="1">
      <alignment horizontal="center" vertical="center"/>
    </xf>
    <xf numFmtId="0" fontId="28" fillId="0" borderId="0" xfId="0" applyFont="1" applyAlignment="1">
      <alignment horizontal="right" vertical="center"/>
    </xf>
    <xf numFmtId="0" fontId="13" fillId="0" borderId="0" xfId="0" applyFont="1" applyAlignment="1">
      <alignment horizontal="right" vertical="center"/>
    </xf>
    <xf numFmtId="0" fontId="20" fillId="0" borderId="0" xfId="6" applyFont="1" applyFill="1" applyBorder="1" applyAlignment="1">
      <alignment horizontal="center" vertical="center"/>
    </xf>
    <xf numFmtId="0" fontId="2" fillId="0" borderId="0" xfId="6" applyFont="1" applyFill="1" applyBorder="1" applyAlignment="1">
      <alignment horizontal="right" vertical="center"/>
    </xf>
    <xf numFmtId="0" fontId="3" fillId="0" borderId="0" xfId="6" applyFont="1" applyFill="1" applyBorder="1" applyAlignment="1">
      <alignment horizontal="right" vertical="center"/>
    </xf>
    <xf numFmtId="0" fontId="5" fillId="0" borderId="7" xfId="6" applyFont="1" applyFill="1" applyBorder="1" applyAlignment="1">
      <alignment horizontal="center" vertical="center" wrapText="1"/>
    </xf>
    <xf numFmtId="0" fontId="5" fillId="0" borderId="8" xfId="6" applyFont="1" applyFill="1" applyBorder="1" applyAlignment="1">
      <alignment horizontal="center" vertical="center" wrapText="1"/>
    </xf>
    <xf numFmtId="0" fontId="3" fillId="0" borderId="8" xfId="6" applyFont="1" applyFill="1" applyBorder="1" applyAlignment="1">
      <alignment horizontal="center" vertical="center" wrapText="1"/>
    </xf>
    <xf numFmtId="0" fontId="5" fillId="0" borderId="1" xfId="6" applyFont="1" applyFill="1" applyBorder="1" applyAlignment="1">
      <alignment horizontal="center" vertical="center" wrapText="1"/>
    </xf>
    <xf numFmtId="0" fontId="3" fillId="0" borderId="1" xfId="6" applyFont="1" applyFill="1" applyBorder="1" applyAlignment="1">
      <alignment horizontal="center" vertical="center" wrapText="1"/>
    </xf>
    <xf numFmtId="0" fontId="3" fillId="0" borderId="7" xfId="6" applyFont="1" applyFill="1" applyBorder="1" applyAlignment="1">
      <alignment horizontal="center" vertical="center" wrapText="1"/>
    </xf>
    <xf numFmtId="0" fontId="20" fillId="0" borderId="0" xfId="1" applyNumberFormat="1" applyFont="1" applyFill="1" applyBorder="1" applyAlignment="1">
      <alignment horizontal="center" vertical="center" wrapText="1" shrinkToFit="1"/>
    </xf>
    <xf numFmtId="0" fontId="21" fillId="0" borderId="0" xfId="1" applyNumberFormat="1" applyFont="1" applyFill="1" applyBorder="1" applyAlignment="1">
      <alignment horizontal="center" vertical="center" wrapText="1" shrinkToFit="1"/>
    </xf>
    <xf numFmtId="0" fontId="2" fillId="0" borderId="6" xfId="1" applyNumberFormat="1" applyFont="1" applyFill="1" applyBorder="1" applyAlignment="1">
      <alignment horizontal="right" vertical="center"/>
    </xf>
    <xf numFmtId="0" fontId="3" fillId="0" borderId="6" xfId="1" applyNumberFormat="1" applyFont="1" applyFill="1" applyBorder="1" applyAlignment="1">
      <alignment horizontal="right" vertical="center"/>
    </xf>
    <xf numFmtId="0" fontId="22" fillId="0" borderId="1" xfId="1" applyFont="1" applyFill="1" applyBorder="1" applyAlignment="1">
      <alignment horizontal="center" vertical="center" wrapText="1" shrinkToFit="1"/>
    </xf>
    <xf numFmtId="0" fontId="14" fillId="0" borderId="0" xfId="6" applyFont="1" applyFill="1" applyBorder="1" applyAlignment="1">
      <alignment horizontal="center" vertical="center"/>
    </xf>
    <xf numFmtId="0" fontId="15" fillId="0" borderId="0" xfId="6" applyFont="1" applyFill="1" applyBorder="1" applyAlignment="1">
      <alignment horizontal="center" vertical="center"/>
    </xf>
    <xf numFmtId="0" fontId="13" fillId="0" borderId="0" xfId="6" applyFont="1" applyFill="1" applyBorder="1" applyAlignment="1">
      <alignment horizontal="right" vertical="center"/>
    </xf>
    <xf numFmtId="0" fontId="12" fillId="0" borderId="0" xfId="6" applyFont="1" applyFill="1" applyBorder="1" applyAlignment="1">
      <alignment horizontal="right" vertical="center"/>
    </xf>
    <xf numFmtId="0" fontId="7" fillId="0" borderId="1" xfId="6" applyFont="1" applyFill="1" applyBorder="1" applyAlignment="1">
      <alignment horizontal="center" vertical="center" wrapText="1"/>
    </xf>
    <xf numFmtId="0" fontId="4" fillId="0" borderId="0" xfId="6" applyFont="1" applyFill="1" applyBorder="1" applyAlignment="1">
      <alignment horizontal="center" vertical="center"/>
    </xf>
  </cellXfs>
  <cellStyles count="9">
    <cellStyle name="常规" xfId="0" builtinId="0"/>
    <cellStyle name="常规 2" xfId="4"/>
    <cellStyle name="常规 2 2" xfId="3"/>
    <cellStyle name="常规 2 2 2 3 2" xfId="5"/>
    <cellStyle name="常规 2 2 2 4 2" xfId="7"/>
    <cellStyle name="常规 3" xfId="6"/>
    <cellStyle name="常规 4" xfId="8"/>
    <cellStyle name="常规 8 2" xfId="1"/>
    <cellStyle name="常规_临港预算报表表样11.5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comments" Target="../comments4.xml"/><Relationship Id="rId1" Type="http://schemas.openxmlformats.org/officeDocument/2006/relationships/vmlDrawing" Target="../drawings/vmlDrawing4.vm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comments" Target="../comments5.xml"/><Relationship Id="rId1" Type="http://schemas.openxmlformats.org/officeDocument/2006/relationships/vmlDrawing" Target="../drawings/vmlDrawing5.v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6"/>
  <sheetViews>
    <sheetView workbookViewId="0">
      <pane xSplit="1" ySplit="4" topLeftCell="B5" activePane="bottomRight" state="frozen"/>
      <selection pane="topRight"/>
      <selection pane="bottomLeft"/>
      <selection pane="bottomRight" activeCell="D16" sqref="D16"/>
    </sheetView>
  </sheetViews>
  <sheetFormatPr defaultColWidth="9" defaultRowHeight="13.5"/>
  <cols>
    <col min="1" max="1" width="24.125" customWidth="1"/>
    <col min="2" max="3" width="11.375" customWidth="1"/>
    <col min="4" max="4" width="11.5" customWidth="1"/>
    <col min="5" max="5" width="10.75" style="143" customWidth="1"/>
    <col min="6" max="6" width="26.625" customWidth="1"/>
    <col min="7" max="7" width="10.5" customWidth="1"/>
    <col min="8" max="8" width="11.5" customWidth="1"/>
    <col min="9" max="9" width="12.375" customWidth="1"/>
    <col min="10" max="10" width="11.25" style="91" customWidth="1"/>
    <col min="11" max="13" width="9" hidden="1" customWidth="1"/>
  </cols>
  <sheetData>
    <row r="1" spans="1:13" ht="15">
      <c r="A1" s="123" t="s">
        <v>0</v>
      </c>
      <c r="B1" s="123"/>
      <c r="C1" s="123"/>
      <c r="D1" s="123"/>
      <c r="E1" s="80"/>
      <c r="F1" s="79"/>
      <c r="G1" s="79"/>
      <c r="H1" s="79"/>
      <c r="I1" s="79"/>
      <c r="J1" s="80"/>
    </row>
    <row r="2" spans="1:13" ht="28.15" customHeight="1">
      <c r="A2" s="153" t="s">
        <v>1</v>
      </c>
      <c r="B2" s="153"/>
      <c r="C2" s="153"/>
      <c r="D2" s="153"/>
      <c r="E2" s="153"/>
      <c r="F2" s="153"/>
      <c r="G2" s="153"/>
      <c r="H2" s="153"/>
      <c r="I2" s="153"/>
      <c r="J2" s="153"/>
    </row>
    <row r="3" spans="1:13" ht="15" customHeight="1">
      <c r="A3" s="154" t="s">
        <v>2</v>
      </c>
      <c r="B3" s="154"/>
      <c r="C3" s="154"/>
      <c r="D3" s="154"/>
      <c r="E3" s="154"/>
      <c r="F3" s="154"/>
      <c r="G3" s="154"/>
      <c r="H3" s="154"/>
      <c r="I3" s="154"/>
      <c r="J3" s="154"/>
    </row>
    <row r="4" spans="1:13" s="129" customFormat="1" ht="33" customHeight="1">
      <c r="A4" s="117" t="s">
        <v>3</v>
      </c>
      <c r="B4" s="94" t="s">
        <v>4</v>
      </c>
      <c r="C4" s="94" t="s">
        <v>5</v>
      </c>
      <c r="D4" s="151" t="s">
        <v>279</v>
      </c>
      <c r="E4" s="117" t="s">
        <v>7</v>
      </c>
      <c r="F4" s="117" t="s">
        <v>8</v>
      </c>
      <c r="G4" s="94" t="s">
        <v>4</v>
      </c>
      <c r="H4" s="93" t="s">
        <v>9</v>
      </c>
      <c r="I4" s="149" t="s">
        <v>10</v>
      </c>
      <c r="J4" s="94" t="s">
        <v>11</v>
      </c>
    </row>
    <row r="5" spans="1:13" ht="21" customHeight="1">
      <c r="A5" s="95" t="s">
        <v>12</v>
      </c>
      <c r="B5" s="139">
        <f>B6+B16</f>
        <v>480863</v>
      </c>
      <c r="C5" s="139">
        <f>C6+C16</f>
        <v>435067</v>
      </c>
      <c r="D5" s="139">
        <f>D6+D16</f>
        <v>441952</v>
      </c>
      <c r="E5" s="118">
        <f>D5/C5</f>
        <v>1.0158251487701895</v>
      </c>
      <c r="F5" s="95" t="s">
        <v>13</v>
      </c>
      <c r="G5" s="144">
        <f>SUM(G6:G25)</f>
        <v>239633</v>
      </c>
      <c r="H5" s="130">
        <f>SUM(H6:H25)</f>
        <v>227547</v>
      </c>
      <c r="I5" s="130">
        <f>SUM(I6:I25)</f>
        <v>233039.89</v>
      </c>
      <c r="J5" s="96">
        <f t="shared" ref="J5:J17" si="0">I5/H5</f>
        <v>1.0241395843496071</v>
      </c>
    </row>
    <row r="6" spans="1:13" ht="18" customHeight="1">
      <c r="A6" s="131" t="s">
        <v>14</v>
      </c>
      <c r="B6" s="144">
        <f>SUM(B7:B15)</f>
        <v>458936</v>
      </c>
      <c r="C6" s="144">
        <f>SUM(C7:C15)</f>
        <v>419110</v>
      </c>
      <c r="D6" s="144">
        <f>SUM(D7:D15)</f>
        <v>425333</v>
      </c>
      <c r="E6" s="118">
        <f>D6/C6</f>
        <v>1.0148481305623822</v>
      </c>
      <c r="F6" s="132" t="s">
        <v>15</v>
      </c>
      <c r="G6" s="115">
        <v>30483</v>
      </c>
      <c r="H6" s="111">
        <v>30483</v>
      </c>
      <c r="I6" s="150">
        <v>28331.46</v>
      </c>
      <c r="J6" s="100">
        <f t="shared" si="0"/>
        <v>0.92941836433421909</v>
      </c>
      <c r="K6">
        <v>24105</v>
      </c>
      <c r="L6">
        <f>K6/11*12</f>
        <v>26296.3636363636</v>
      </c>
      <c r="M6">
        <v>37440.949999999997</v>
      </c>
    </row>
    <row r="7" spans="1:13" ht="18" customHeight="1">
      <c r="A7" s="83" t="s">
        <v>16</v>
      </c>
      <c r="B7" s="27">
        <f>223467</f>
        <v>223467</v>
      </c>
      <c r="C7" s="145">
        <v>172503</v>
      </c>
      <c r="D7" s="141">
        <v>177829</v>
      </c>
      <c r="E7" s="108">
        <f t="shared" ref="E7:E17" si="1">D7/C7</f>
        <v>1.0308748253653559</v>
      </c>
      <c r="F7" s="132" t="s">
        <v>17</v>
      </c>
      <c r="G7" s="115">
        <v>11446</v>
      </c>
      <c r="H7" s="111">
        <v>11453</v>
      </c>
      <c r="I7" s="150">
        <v>10623.2</v>
      </c>
      <c r="J7" s="100">
        <f t="shared" si="0"/>
        <v>0.92754736750196465</v>
      </c>
      <c r="K7">
        <v>9595</v>
      </c>
      <c r="L7">
        <f t="shared" ref="L7:L22" si="2">K7/11*12</f>
        <v>10467.272727272701</v>
      </c>
      <c r="M7">
        <v>10888.79</v>
      </c>
    </row>
    <row r="8" spans="1:13" ht="18" customHeight="1">
      <c r="A8" s="83" t="s">
        <v>18</v>
      </c>
      <c r="B8" s="27">
        <v>79745</v>
      </c>
      <c r="C8" s="145">
        <v>94790</v>
      </c>
      <c r="D8" s="141">
        <v>90665</v>
      </c>
      <c r="E8" s="108">
        <f t="shared" si="1"/>
        <v>0.95648275134507854</v>
      </c>
      <c r="F8" s="132" t="s">
        <v>19</v>
      </c>
      <c r="G8" s="115">
        <v>53437</v>
      </c>
      <c r="H8" s="111">
        <f>68623-3000</f>
        <v>65623</v>
      </c>
      <c r="I8" s="150">
        <v>57937.2</v>
      </c>
      <c r="J8" s="100">
        <f t="shared" si="0"/>
        <v>0.88287947823171753</v>
      </c>
      <c r="K8">
        <v>65589</v>
      </c>
      <c r="L8">
        <f t="shared" si="2"/>
        <v>71551.636363636397</v>
      </c>
      <c r="M8">
        <v>45772.86</v>
      </c>
    </row>
    <row r="9" spans="1:13" ht="18" customHeight="1">
      <c r="A9" s="83" t="s">
        <v>20</v>
      </c>
      <c r="B9" s="27">
        <v>24851</v>
      </c>
      <c r="C9" s="145">
        <v>23085</v>
      </c>
      <c r="D9" s="141">
        <v>28136</v>
      </c>
      <c r="E9" s="108">
        <f t="shared" si="1"/>
        <v>1.218800086636344</v>
      </c>
      <c r="F9" s="132" t="s">
        <v>21</v>
      </c>
      <c r="G9" s="115">
        <v>7184</v>
      </c>
      <c r="H9" s="111">
        <v>5544</v>
      </c>
      <c r="I9" s="150">
        <v>6724.03</v>
      </c>
      <c r="J9" s="100">
        <f t="shared" si="0"/>
        <v>1.2128481240981241</v>
      </c>
      <c r="K9">
        <v>4276</v>
      </c>
      <c r="L9">
        <f t="shared" si="2"/>
        <v>4664.7272727272702</v>
      </c>
      <c r="M9">
        <v>54.64</v>
      </c>
    </row>
    <row r="10" spans="1:13" ht="18" customHeight="1">
      <c r="A10" s="83" t="s">
        <v>22</v>
      </c>
      <c r="B10" s="27">
        <v>30232</v>
      </c>
      <c r="C10" s="145">
        <v>23197</v>
      </c>
      <c r="D10" s="141">
        <v>23999</v>
      </c>
      <c r="E10" s="108">
        <f t="shared" si="1"/>
        <v>1.0345734362202008</v>
      </c>
      <c r="F10" s="132" t="s">
        <v>23</v>
      </c>
      <c r="G10" s="115">
        <v>287</v>
      </c>
      <c r="H10" s="111">
        <v>260</v>
      </c>
      <c r="I10" s="150">
        <v>307</v>
      </c>
      <c r="J10" s="100">
        <f t="shared" si="0"/>
        <v>1.1807692307692308</v>
      </c>
      <c r="K10">
        <v>260</v>
      </c>
      <c r="L10">
        <f t="shared" si="2"/>
        <v>283.63636363636402</v>
      </c>
      <c r="M10">
        <v>326.92</v>
      </c>
    </row>
    <row r="11" spans="1:13" ht="18" customHeight="1">
      <c r="A11" s="83" t="s">
        <v>24</v>
      </c>
      <c r="B11" s="27">
        <v>24229</v>
      </c>
      <c r="C11" s="145">
        <v>26636</v>
      </c>
      <c r="D11" s="141">
        <v>25441</v>
      </c>
      <c r="E11" s="108">
        <f t="shared" si="1"/>
        <v>0.9551359062922361</v>
      </c>
      <c r="F11" s="132" t="s">
        <v>25</v>
      </c>
      <c r="G11" s="115">
        <v>50232</v>
      </c>
      <c r="H11" s="111">
        <v>46010</v>
      </c>
      <c r="I11" s="150">
        <v>52566</v>
      </c>
      <c r="J11" s="100">
        <f t="shared" si="0"/>
        <v>1.1424907628776353</v>
      </c>
      <c r="K11">
        <v>49774</v>
      </c>
      <c r="L11">
        <f t="shared" si="2"/>
        <v>54298.909090909103</v>
      </c>
      <c r="M11">
        <v>47001.120000000003</v>
      </c>
    </row>
    <row r="12" spans="1:13" ht="18" customHeight="1">
      <c r="A12" s="83" t="s">
        <v>26</v>
      </c>
      <c r="B12" s="27">
        <v>6000</v>
      </c>
      <c r="C12" s="145">
        <v>5169</v>
      </c>
      <c r="D12" s="141">
        <v>5611</v>
      </c>
      <c r="E12" s="108">
        <f t="shared" si="1"/>
        <v>1.0855097697813891</v>
      </c>
      <c r="F12" s="132" t="s">
        <v>27</v>
      </c>
      <c r="G12" s="115">
        <v>22693</v>
      </c>
      <c r="H12" s="111">
        <v>15427</v>
      </c>
      <c r="I12" s="150">
        <v>18941</v>
      </c>
      <c r="J12" s="100">
        <f t="shared" si="0"/>
        <v>1.2277824593245608</v>
      </c>
      <c r="K12">
        <v>23427</v>
      </c>
      <c r="L12">
        <f t="shared" si="2"/>
        <v>25556.727272727301</v>
      </c>
      <c r="M12">
        <v>26470.42</v>
      </c>
    </row>
    <row r="13" spans="1:13" ht="18" customHeight="1">
      <c r="A13" s="83" t="s">
        <v>28</v>
      </c>
      <c r="B13" s="27">
        <v>13781</v>
      </c>
      <c r="C13" s="145">
        <v>14308</v>
      </c>
      <c r="D13" s="141">
        <v>15892</v>
      </c>
      <c r="E13" s="108">
        <f t="shared" si="1"/>
        <v>1.1107072966172771</v>
      </c>
      <c r="F13" s="132" t="s">
        <v>29</v>
      </c>
      <c r="G13" s="115">
        <v>9989</v>
      </c>
      <c r="H13" s="111">
        <v>7861</v>
      </c>
      <c r="I13" s="150">
        <v>9486</v>
      </c>
      <c r="J13" s="100">
        <f t="shared" si="0"/>
        <v>1.2067167027095789</v>
      </c>
      <c r="K13">
        <v>7668</v>
      </c>
      <c r="L13">
        <f t="shared" si="2"/>
        <v>8365.0909090909099</v>
      </c>
      <c r="M13">
        <v>926.31</v>
      </c>
    </row>
    <row r="14" spans="1:13" ht="18" customHeight="1">
      <c r="A14" s="83" t="s">
        <v>30</v>
      </c>
      <c r="B14" s="27">
        <v>20757</v>
      </c>
      <c r="C14" s="145">
        <v>17859</v>
      </c>
      <c r="D14" s="141">
        <v>18284</v>
      </c>
      <c r="E14" s="108">
        <f t="shared" si="1"/>
        <v>1.0237975250573941</v>
      </c>
      <c r="F14" s="132" t="s">
        <v>31</v>
      </c>
      <c r="G14" s="115">
        <v>3646</v>
      </c>
      <c r="H14" s="111">
        <v>3500</v>
      </c>
      <c r="I14" s="150">
        <v>4932</v>
      </c>
      <c r="J14" s="100">
        <f t="shared" si="0"/>
        <v>1.4091428571428573</v>
      </c>
      <c r="K14">
        <v>16987</v>
      </c>
      <c r="L14">
        <f t="shared" si="2"/>
        <v>18531.272727272699</v>
      </c>
      <c r="M14">
        <v>21527.77</v>
      </c>
    </row>
    <row r="15" spans="1:13" ht="18" customHeight="1">
      <c r="A15" s="134" t="s">
        <v>32</v>
      </c>
      <c r="B15" s="27">
        <v>35874</v>
      </c>
      <c r="C15" s="145">
        <v>41563</v>
      </c>
      <c r="D15" s="141">
        <v>39476</v>
      </c>
      <c r="E15" s="108">
        <f t="shared" si="1"/>
        <v>0.94978707023073405</v>
      </c>
      <c r="F15" s="132" t="s">
        <v>33</v>
      </c>
      <c r="G15" s="115">
        <v>14480</v>
      </c>
      <c r="H15" s="111">
        <v>12773</v>
      </c>
      <c r="I15" s="150">
        <v>14232</v>
      </c>
      <c r="J15" s="100">
        <f t="shared" si="0"/>
        <v>1.1142253190323339</v>
      </c>
      <c r="K15">
        <v>12773</v>
      </c>
      <c r="L15">
        <f t="shared" si="2"/>
        <v>13934.1818181818</v>
      </c>
      <c r="M15">
        <v>12258.21</v>
      </c>
    </row>
    <row r="16" spans="1:13" ht="18" customHeight="1">
      <c r="A16" s="131" t="s">
        <v>34</v>
      </c>
      <c r="B16" s="146">
        <f>SUM(B17:B22)</f>
        <v>21927</v>
      </c>
      <c r="C16" s="144">
        <f>SUM(C17:C22)</f>
        <v>15957</v>
      </c>
      <c r="D16" s="144">
        <f>SUM(D17:D22)</f>
        <v>16619</v>
      </c>
      <c r="E16" s="118">
        <f t="shared" si="1"/>
        <v>1.0414864949551921</v>
      </c>
      <c r="F16" s="132" t="s">
        <v>35</v>
      </c>
      <c r="G16" s="115">
        <v>3200</v>
      </c>
      <c r="H16" s="111">
        <v>3200</v>
      </c>
      <c r="I16" s="150">
        <v>4233</v>
      </c>
      <c r="J16" s="100">
        <f t="shared" si="0"/>
        <v>1.3228124999999999</v>
      </c>
      <c r="K16">
        <v>4124</v>
      </c>
      <c r="L16">
        <f t="shared" si="2"/>
        <v>4498.9090909090901</v>
      </c>
      <c r="M16">
        <v>8.94</v>
      </c>
    </row>
    <row r="17" spans="1:13" ht="18" customHeight="1">
      <c r="A17" s="83" t="s">
        <v>36</v>
      </c>
      <c r="B17" s="27">
        <v>21927</v>
      </c>
      <c r="C17" s="147">
        <v>15957</v>
      </c>
      <c r="D17" s="141">
        <v>16618</v>
      </c>
      <c r="E17" s="108">
        <f t="shared" si="1"/>
        <v>1.0414238265338096</v>
      </c>
      <c r="F17" s="132" t="s">
        <v>37</v>
      </c>
      <c r="G17" s="115">
        <v>11219</v>
      </c>
      <c r="H17" s="111">
        <f>7802-3293</f>
        <v>4509</v>
      </c>
      <c r="I17" s="150">
        <v>4424</v>
      </c>
      <c r="J17" s="100">
        <f t="shared" si="0"/>
        <v>0.98114881348414285</v>
      </c>
      <c r="L17">
        <f t="shared" si="2"/>
        <v>0</v>
      </c>
      <c r="M17">
        <v>99.1</v>
      </c>
    </row>
    <row r="18" spans="1:13" ht="18" customHeight="1">
      <c r="A18" s="83" t="s">
        <v>38</v>
      </c>
      <c r="B18" s="147"/>
      <c r="C18" s="147"/>
      <c r="D18" s="141"/>
      <c r="E18" s="108"/>
      <c r="F18" s="132" t="s">
        <v>39</v>
      </c>
      <c r="G18" s="115"/>
      <c r="H18" s="111"/>
      <c r="I18" s="150"/>
      <c r="J18" s="100"/>
      <c r="L18">
        <f t="shared" si="2"/>
        <v>0</v>
      </c>
      <c r="M18">
        <v>0</v>
      </c>
    </row>
    <row r="19" spans="1:13" ht="18" customHeight="1">
      <c r="A19" s="83" t="s">
        <v>40</v>
      </c>
      <c r="B19" s="147"/>
      <c r="C19" s="147"/>
      <c r="D19" s="141"/>
      <c r="E19" s="118"/>
      <c r="F19" s="135" t="s">
        <v>41</v>
      </c>
      <c r="G19" s="115"/>
      <c r="H19" s="111"/>
      <c r="I19" s="150"/>
      <c r="J19" s="100"/>
      <c r="L19">
        <f t="shared" si="2"/>
        <v>0</v>
      </c>
      <c r="M19">
        <v>0</v>
      </c>
    </row>
    <row r="20" spans="1:13" ht="15">
      <c r="A20" s="83" t="s">
        <v>42</v>
      </c>
      <c r="B20" s="147"/>
      <c r="C20" s="147"/>
      <c r="D20" s="141"/>
      <c r="E20" s="118"/>
      <c r="F20" s="135" t="s">
        <v>43</v>
      </c>
      <c r="G20" s="115">
        <v>17886</v>
      </c>
      <c r="H20" s="111">
        <f>18604</f>
        <v>18604</v>
      </c>
      <c r="I20" s="150">
        <v>17637</v>
      </c>
      <c r="J20" s="100">
        <f>I20/H20</f>
        <v>0.9480219307675769</v>
      </c>
      <c r="K20">
        <v>16116</v>
      </c>
      <c r="L20">
        <f t="shared" si="2"/>
        <v>17581.090909090901</v>
      </c>
      <c r="M20">
        <v>16083.99</v>
      </c>
    </row>
    <row r="21" spans="1:13" ht="28.5">
      <c r="A21" s="83" t="s">
        <v>44</v>
      </c>
      <c r="B21" s="145"/>
      <c r="C21" s="145"/>
      <c r="D21" s="141"/>
      <c r="E21" s="118"/>
      <c r="F21" s="135" t="s">
        <v>45</v>
      </c>
      <c r="G21" s="115"/>
      <c r="H21" s="111"/>
      <c r="I21" s="150"/>
      <c r="J21" s="100"/>
      <c r="L21">
        <f t="shared" si="2"/>
        <v>0</v>
      </c>
      <c r="M21">
        <v>0</v>
      </c>
    </row>
    <row r="22" spans="1:13" ht="15" customHeight="1">
      <c r="A22" s="83" t="s">
        <v>46</v>
      </c>
      <c r="B22" s="147"/>
      <c r="C22" s="147"/>
      <c r="D22" s="141">
        <v>1</v>
      </c>
      <c r="E22" s="108"/>
      <c r="F22" s="121" t="s">
        <v>47</v>
      </c>
      <c r="G22" s="115">
        <v>2873</v>
      </c>
      <c r="H22" s="111">
        <v>2300</v>
      </c>
      <c r="I22" s="150">
        <v>2666</v>
      </c>
      <c r="J22" s="100">
        <f>I22/H22</f>
        <v>1.1591304347826088</v>
      </c>
      <c r="K22">
        <v>2269</v>
      </c>
      <c r="L22">
        <f t="shared" si="2"/>
        <v>2475.2727272727302</v>
      </c>
      <c r="M22">
        <v>224.86</v>
      </c>
    </row>
    <row r="23" spans="1:13" ht="15" customHeight="1">
      <c r="A23" s="136"/>
      <c r="B23" s="136"/>
      <c r="C23" s="136"/>
      <c r="D23" s="136"/>
      <c r="E23" s="148"/>
      <c r="F23" s="135" t="s">
        <v>48</v>
      </c>
      <c r="G23" s="115"/>
      <c r="H23" s="111"/>
      <c r="I23" s="150"/>
      <c r="J23" s="100"/>
      <c r="M23">
        <v>1284.49</v>
      </c>
    </row>
    <row r="24" spans="1:13" ht="15.95" customHeight="1">
      <c r="A24" s="136"/>
      <c r="B24" s="136"/>
      <c r="C24" s="136"/>
      <c r="D24" s="136"/>
      <c r="E24" s="148"/>
      <c r="F24" s="138" t="s">
        <v>49</v>
      </c>
      <c r="G24" s="115">
        <v>578</v>
      </c>
      <c r="H24" s="113"/>
      <c r="I24" s="150">
        <v>0</v>
      </c>
      <c r="J24" s="100"/>
      <c r="M24">
        <v>0</v>
      </c>
    </row>
    <row r="25" spans="1:13" ht="15" customHeight="1">
      <c r="A25" s="136"/>
      <c r="B25" s="136"/>
      <c r="C25" s="136"/>
      <c r="D25" s="136"/>
      <c r="E25" s="148"/>
      <c r="F25" s="138" t="s">
        <v>50</v>
      </c>
      <c r="G25" s="115"/>
      <c r="H25" s="113"/>
      <c r="I25" s="150">
        <v>0</v>
      </c>
      <c r="J25" s="100"/>
      <c r="M25">
        <v>0</v>
      </c>
    </row>
    <row r="26" spans="1:13">
      <c r="A26" t="s">
        <v>51</v>
      </c>
    </row>
  </sheetData>
  <mergeCells count="2">
    <mergeCell ref="A2:J2"/>
    <mergeCell ref="A3:J3"/>
  </mergeCells>
  <phoneticPr fontId="44" type="noConversion"/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5"/>
  <sheetViews>
    <sheetView workbookViewId="0">
      <pane xSplit="1" ySplit="4" topLeftCell="B5" activePane="bottomRight" state="frozen"/>
      <selection pane="topRight"/>
      <selection pane="bottomLeft"/>
      <selection pane="bottomRight" activeCell="B23" sqref="B23"/>
    </sheetView>
  </sheetViews>
  <sheetFormatPr defaultColWidth="9" defaultRowHeight="13.5"/>
  <cols>
    <col min="1" max="1" width="31.5" customWidth="1"/>
    <col min="2" max="2" width="10.875" customWidth="1"/>
    <col min="3" max="3" width="10.75" style="91" customWidth="1"/>
    <col min="4" max="4" width="9" style="91" customWidth="1"/>
    <col min="5" max="5" width="29.5" customWidth="1"/>
    <col min="6" max="6" width="10.875" customWidth="1"/>
    <col min="7" max="7" width="12" style="91" customWidth="1"/>
    <col min="8" max="8" width="9.75" style="91" customWidth="1"/>
    <col min="9" max="9" width="12.375" customWidth="1"/>
  </cols>
  <sheetData>
    <row r="1" spans="1:9" ht="15">
      <c r="A1" s="123" t="s">
        <v>52</v>
      </c>
      <c r="B1" s="123"/>
      <c r="C1" s="80"/>
      <c r="D1" s="80"/>
      <c r="E1" s="79"/>
      <c r="F1" s="79"/>
      <c r="G1" s="80"/>
      <c r="H1" s="80"/>
    </row>
    <row r="2" spans="1:9" ht="25.9" customHeight="1">
      <c r="A2" s="153" t="s">
        <v>53</v>
      </c>
      <c r="B2" s="153"/>
      <c r="C2" s="153"/>
      <c r="D2" s="153"/>
      <c r="E2" s="153"/>
      <c r="F2" s="153"/>
      <c r="G2" s="153"/>
      <c r="H2" s="153"/>
    </row>
    <row r="3" spans="1:9" ht="15">
      <c r="A3" s="154" t="s">
        <v>54</v>
      </c>
      <c r="B3" s="154"/>
      <c r="C3" s="154"/>
      <c r="D3" s="154"/>
      <c r="E3" s="154"/>
      <c r="F3" s="154"/>
      <c r="G3" s="154"/>
      <c r="H3" s="154"/>
    </row>
    <row r="4" spans="1:9" ht="36" customHeight="1">
      <c r="A4" s="117" t="s">
        <v>3</v>
      </c>
      <c r="B4" s="151" t="s">
        <v>279</v>
      </c>
      <c r="C4" s="93" t="s">
        <v>55</v>
      </c>
      <c r="D4" s="117" t="s">
        <v>56</v>
      </c>
      <c r="E4" s="94" t="s">
        <v>57</v>
      </c>
      <c r="F4" s="93" t="s">
        <v>10</v>
      </c>
      <c r="G4" s="151" t="s">
        <v>280</v>
      </c>
      <c r="H4" s="117" t="s">
        <v>56</v>
      </c>
      <c r="I4" s="90"/>
    </row>
    <row r="5" spans="1:9" ht="18" customHeight="1">
      <c r="A5" s="88" t="s">
        <v>12</v>
      </c>
      <c r="B5" s="139">
        <f>'2024一般预计完成'!D5</f>
        <v>441952</v>
      </c>
      <c r="C5" s="139">
        <f>C6+C16</f>
        <v>457965</v>
      </c>
      <c r="D5" s="118">
        <f t="shared" ref="D5:D17" si="0">B5/C5-1</f>
        <v>-3.4965554136233146E-2</v>
      </c>
      <c r="E5" s="88" t="s">
        <v>13</v>
      </c>
      <c r="F5" s="139">
        <f>SUM(F6:F25)</f>
        <v>233039.89</v>
      </c>
      <c r="G5" s="89">
        <f>SUM(G6:G25)</f>
        <v>240990</v>
      </c>
      <c r="H5" s="118">
        <f t="shared" ref="H5:H24" si="1">F5/G5-1</f>
        <v>-3.298937715257888E-2</v>
      </c>
    </row>
    <row r="6" spans="1:9" ht="18" customHeight="1">
      <c r="A6" s="131" t="s">
        <v>14</v>
      </c>
      <c r="B6" s="139">
        <f>'2024一般预计完成'!D6</f>
        <v>425333</v>
      </c>
      <c r="C6" s="139">
        <v>437215</v>
      </c>
      <c r="D6" s="118">
        <f t="shared" si="0"/>
        <v>-2.7176560730990507E-2</v>
      </c>
      <c r="E6" s="132" t="s">
        <v>15</v>
      </c>
      <c r="F6" s="140">
        <v>28331.46</v>
      </c>
      <c r="G6" s="82">
        <v>28316</v>
      </c>
      <c r="H6" s="108">
        <f t="shared" si="1"/>
        <v>5.4598107077263869E-4</v>
      </c>
    </row>
    <row r="7" spans="1:9" ht="18" customHeight="1">
      <c r="A7" s="83" t="s">
        <v>16</v>
      </c>
      <c r="B7" s="141">
        <f>'2024一般预计完成'!D7</f>
        <v>177829</v>
      </c>
      <c r="C7" s="141">
        <v>217273</v>
      </c>
      <c r="D7" s="108">
        <f t="shared" si="0"/>
        <v>-0.18154119471816565</v>
      </c>
      <c r="E7" s="132" t="s">
        <v>17</v>
      </c>
      <c r="F7" s="140">
        <v>10623.2</v>
      </c>
      <c r="G7" s="82">
        <v>10453</v>
      </c>
      <c r="H7" s="108">
        <f t="shared" si="1"/>
        <v>1.6282406964507778E-2</v>
      </c>
    </row>
    <row r="8" spans="1:9" ht="18" customHeight="1">
      <c r="A8" s="83" t="s">
        <v>18</v>
      </c>
      <c r="B8" s="141">
        <f>'2024一般预计完成'!D8</f>
        <v>90665</v>
      </c>
      <c r="C8" s="141">
        <v>76453</v>
      </c>
      <c r="D8" s="108">
        <f t="shared" si="0"/>
        <v>0.18589198592599376</v>
      </c>
      <c r="E8" s="132" t="s">
        <v>19</v>
      </c>
      <c r="F8" s="140">
        <v>57937.2</v>
      </c>
      <c r="G8" s="82">
        <v>49667</v>
      </c>
      <c r="H8" s="108">
        <f t="shared" si="1"/>
        <v>0.16651297642297691</v>
      </c>
    </row>
    <row r="9" spans="1:9" ht="18" customHeight="1">
      <c r="A9" s="83" t="s">
        <v>20</v>
      </c>
      <c r="B9" s="141">
        <f>'2024一般预计完成'!D9</f>
        <v>28136</v>
      </c>
      <c r="C9" s="141">
        <v>23843</v>
      </c>
      <c r="D9" s="108">
        <f t="shared" si="0"/>
        <v>0.18005284569894719</v>
      </c>
      <c r="E9" s="132" t="s">
        <v>21</v>
      </c>
      <c r="F9" s="140">
        <v>6724.03</v>
      </c>
      <c r="G9" s="82">
        <v>6013</v>
      </c>
      <c r="H9" s="108">
        <f t="shared" si="1"/>
        <v>0.11824879427906199</v>
      </c>
    </row>
    <row r="10" spans="1:9" ht="18" customHeight="1">
      <c r="A10" s="83" t="s">
        <v>22</v>
      </c>
      <c r="B10" s="141">
        <f>'2024一般预计完成'!D10</f>
        <v>23999</v>
      </c>
      <c r="C10" s="141">
        <v>29847</v>
      </c>
      <c r="D10" s="108">
        <f t="shared" si="0"/>
        <v>-0.19593258953998727</v>
      </c>
      <c r="E10" s="132" t="s">
        <v>23</v>
      </c>
      <c r="F10" s="140">
        <v>307</v>
      </c>
      <c r="G10" s="82">
        <v>341</v>
      </c>
      <c r="H10" s="108">
        <f t="shared" si="1"/>
        <v>-9.9706744868035213E-2</v>
      </c>
    </row>
    <row r="11" spans="1:9" ht="18" customHeight="1">
      <c r="A11" s="83" t="s">
        <v>24</v>
      </c>
      <c r="B11" s="141">
        <f>'2024一般预计完成'!D11</f>
        <v>25441</v>
      </c>
      <c r="C11" s="141">
        <v>21058</v>
      </c>
      <c r="D11" s="108">
        <f t="shared" si="0"/>
        <v>0.20813942444676603</v>
      </c>
      <c r="E11" s="132" t="s">
        <v>25</v>
      </c>
      <c r="F11" s="140">
        <v>52566</v>
      </c>
      <c r="G11" s="82">
        <v>52939</v>
      </c>
      <c r="H11" s="108">
        <f t="shared" si="1"/>
        <v>-7.0458452180811593E-3</v>
      </c>
    </row>
    <row r="12" spans="1:9" ht="18" customHeight="1">
      <c r="A12" s="83" t="s">
        <v>26</v>
      </c>
      <c r="B12" s="141">
        <f>'2024一般预计完成'!D12</f>
        <v>5611</v>
      </c>
      <c r="C12" s="141">
        <v>5010</v>
      </c>
      <c r="D12" s="108">
        <f t="shared" si="0"/>
        <v>0.11996007984031931</v>
      </c>
      <c r="E12" s="132" t="s">
        <v>27</v>
      </c>
      <c r="F12" s="140">
        <v>18941</v>
      </c>
      <c r="G12" s="82">
        <v>20962</v>
      </c>
      <c r="H12" s="108">
        <f t="shared" si="1"/>
        <v>-9.6412556053811604E-2</v>
      </c>
    </row>
    <row r="13" spans="1:9" ht="18" customHeight="1">
      <c r="A13" s="83" t="s">
        <v>28</v>
      </c>
      <c r="B13" s="141">
        <f>'2024一般预计完成'!D13</f>
        <v>15892</v>
      </c>
      <c r="C13" s="141">
        <v>13435</v>
      </c>
      <c r="D13" s="108">
        <f t="shared" si="0"/>
        <v>0.18288053591365827</v>
      </c>
      <c r="E13" s="132" t="s">
        <v>29</v>
      </c>
      <c r="F13" s="140">
        <v>9486</v>
      </c>
      <c r="G13" s="82">
        <v>9222</v>
      </c>
      <c r="H13" s="108">
        <f t="shared" si="1"/>
        <v>2.8627195836044228E-2</v>
      </c>
    </row>
    <row r="14" spans="1:9" ht="18" customHeight="1">
      <c r="A14" s="83" t="s">
        <v>30</v>
      </c>
      <c r="B14" s="141">
        <f>'2024一般预计完成'!D14</f>
        <v>18284</v>
      </c>
      <c r="C14" s="141">
        <v>17839</v>
      </c>
      <c r="D14" s="108">
        <f t="shared" si="0"/>
        <v>2.4945344469981423E-2</v>
      </c>
      <c r="E14" s="132" t="s">
        <v>31</v>
      </c>
      <c r="F14" s="140">
        <v>4932</v>
      </c>
      <c r="G14" s="82">
        <v>4404</v>
      </c>
      <c r="H14" s="108">
        <f t="shared" si="1"/>
        <v>0.11989100817438691</v>
      </c>
    </row>
    <row r="15" spans="1:9" ht="18" customHeight="1">
      <c r="A15" s="134" t="s">
        <v>32</v>
      </c>
      <c r="B15" s="141">
        <f>'2024一般预计完成'!D15</f>
        <v>39476</v>
      </c>
      <c r="C15" s="141">
        <v>32457</v>
      </c>
      <c r="D15" s="108">
        <f t="shared" si="0"/>
        <v>0.21625535323658984</v>
      </c>
      <c r="E15" s="132" t="s">
        <v>33</v>
      </c>
      <c r="F15" s="140">
        <v>14232</v>
      </c>
      <c r="G15" s="82">
        <v>14509</v>
      </c>
      <c r="H15" s="108">
        <f t="shared" si="1"/>
        <v>-1.9091598318285219E-2</v>
      </c>
    </row>
    <row r="16" spans="1:9" ht="18" customHeight="1">
      <c r="A16" s="131" t="s">
        <v>34</v>
      </c>
      <c r="B16" s="139">
        <f>'2024一般预计完成'!D16</f>
        <v>16619</v>
      </c>
      <c r="C16" s="139">
        <v>20750</v>
      </c>
      <c r="D16" s="118">
        <f t="shared" si="0"/>
        <v>-0.19908433734939757</v>
      </c>
      <c r="E16" s="132" t="s">
        <v>35</v>
      </c>
      <c r="F16" s="140">
        <v>4233</v>
      </c>
      <c r="G16" s="82">
        <v>4160</v>
      </c>
      <c r="H16" s="108">
        <f t="shared" si="1"/>
        <v>1.7548076923076916E-2</v>
      </c>
    </row>
    <row r="17" spans="1:8" ht="18" customHeight="1">
      <c r="A17" s="83" t="s">
        <v>36</v>
      </c>
      <c r="B17" s="141">
        <f>'2024一般预计完成'!D17</f>
        <v>16618</v>
      </c>
      <c r="C17" s="141">
        <v>20750</v>
      </c>
      <c r="D17" s="108">
        <f t="shared" si="0"/>
        <v>-0.19913253012048193</v>
      </c>
      <c r="E17" s="132" t="s">
        <v>37</v>
      </c>
      <c r="F17" s="140">
        <v>4424</v>
      </c>
      <c r="G17" s="82">
        <v>17816</v>
      </c>
      <c r="H17" s="108">
        <f t="shared" si="1"/>
        <v>-0.75168387965873373</v>
      </c>
    </row>
    <row r="18" spans="1:8" ht="18" customHeight="1">
      <c r="A18" s="83" t="s">
        <v>38</v>
      </c>
      <c r="B18" s="141"/>
      <c r="C18" s="141"/>
      <c r="D18" s="108"/>
      <c r="E18" s="132" t="s">
        <v>39</v>
      </c>
      <c r="F18" s="140"/>
      <c r="G18" s="82"/>
      <c r="H18" s="108"/>
    </row>
    <row r="19" spans="1:8" ht="18" customHeight="1">
      <c r="A19" s="83" t="s">
        <v>40</v>
      </c>
      <c r="B19" s="141"/>
      <c r="C19" s="103"/>
      <c r="D19" s="108"/>
      <c r="E19" s="135" t="s">
        <v>41</v>
      </c>
      <c r="F19" s="140"/>
      <c r="G19" s="82"/>
      <c r="H19" s="108"/>
    </row>
    <row r="20" spans="1:8" ht="18" customHeight="1">
      <c r="A20" s="83" t="s">
        <v>42</v>
      </c>
      <c r="B20" s="141"/>
      <c r="C20" s="142"/>
      <c r="D20" s="108"/>
      <c r="E20" s="135" t="s">
        <v>43</v>
      </c>
      <c r="F20" s="140">
        <v>17637</v>
      </c>
      <c r="G20" s="82">
        <v>18953</v>
      </c>
      <c r="H20" s="108">
        <f t="shared" si="1"/>
        <v>-6.9434917954941167E-2</v>
      </c>
    </row>
    <row r="21" spans="1:8" ht="18" customHeight="1">
      <c r="A21" s="83" t="s">
        <v>44</v>
      </c>
      <c r="B21" s="141"/>
      <c r="C21" s="141"/>
      <c r="D21" s="108"/>
      <c r="E21" s="135" t="s">
        <v>45</v>
      </c>
      <c r="F21" s="140"/>
      <c r="G21" s="82"/>
      <c r="H21" s="108"/>
    </row>
    <row r="22" spans="1:8" ht="15">
      <c r="A22" s="83" t="s">
        <v>46</v>
      </c>
      <c r="B22" s="141">
        <v>1</v>
      </c>
      <c r="C22" s="141"/>
      <c r="D22" s="108"/>
      <c r="E22" s="121" t="s">
        <v>47</v>
      </c>
      <c r="F22" s="140">
        <v>2666</v>
      </c>
      <c r="G22" s="82">
        <v>2657</v>
      </c>
      <c r="H22" s="108">
        <f t="shared" si="1"/>
        <v>3.3872788859616865E-3</v>
      </c>
    </row>
    <row r="23" spans="1:8" ht="15.95" customHeight="1">
      <c r="A23" s="136"/>
      <c r="B23" s="98"/>
      <c r="C23" s="137"/>
      <c r="D23" s="108"/>
      <c r="E23" s="135" t="s">
        <v>48</v>
      </c>
      <c r="F23" s="140"/>
      <c r="G23" s="82"/>
      <c r="H23" s="108"/>
    </row>
    <row r="24" spans="1:8" ht="15.95" customHeight="1">
      <c r="A24" s="136"/>
      <c r="B24" s="98"/>
      <c r="C24" s="137"/>
      <c r="D24" s="137"/>
      <c r="E24" s="138" t="s">
        <v>49</v>
      </c>
      <c r="F24" s="140"/>
      <c r="G24" s="82">
        <v>578</v>
      </c>
      <c r="H24" s="108">
        <f t="shared" si="1"/>
        <v>-1</v>
      </c>
    </row>
    <row r="25" spans="1:8" ht="15.95" customHeight="1">
      <c r="A25" s="136"/>
      <c r="B25" s="98"/>
      <c r="C25" s="137"/>
      <c r="D25" s="137"/>
      <c r="E25" s="138" t="s">
        <v>50</v>
      </c>
      <c r="F25" s="140"/>
      <c r="G25" s="82"/>
      <c r="H25" s="108"/>
    </row>
  </sheetData>
  <mergeCells count="2">
    <mergeCell ref="A2:H2"/>
    <mergeCell ref="A3:H3"/>
  </mergeCells>
  <phoneticPr fontId="44" type="noConversion"/>
  <printOptions horizontalCentered="1"/>
  <pageMargins left="0.74803149606299202" right="0.74803149606299202" top="0.78740157480314998" bottom="0.59055118110236204" header="0.511811023622047" footer="0.511811023622047"/>
  <pageSetup paperSize="9" orientation="landscape" horizontalDpi="1200" verticalDpi="1200"/>
</worksheet>
</file>

<file path=xl/worksheets/sheet3.xml><?xml version="1.0" encoding="utf-8"?>
<worksheet xmlns="http://schemas.openxmlformats.org/spreadsheetml/2006/main" xmlns:r="http://schemas.openxmlformats.org/officeDocument/2006/relationships">
  <dimension ref="A1:K10"/>
  <sheetViews>
    <sheetView workbookViewId="0">
      <selection activeCell="B7" sqref="B7"/>
    </sheetView>
  </sheetViews>
  <sheetFormatPr defaultColWidth="8.875" defaultRowHeight="15"/>
  <cols>
    <col min="1" max="1" width="28.125" style="79" customWidth="1"/>
    <col min="2" max="2" width="23.625" style="79" customWidth="1"/>
    <col min="3" max="3" width="34.5" style="79" customWidth="1"/>
    <col min="4" max="4" width="23.625" style="79" customWidth="1"/>
    <col min="5" max="10" width="9" style="79" customWidth="1"/>
    <col min="11" max="11" width="12.375" style="79" customWidth="1"/>
    <col min="12" max="31" width="9" style="79" customWidth="1"/>
    <col min="32" max="16384" width="8.875" style="79"/>
  </cols>
  <sheetData>
    <row r="1" spans="1:11" ht="27" customHeight="1">
      <c r="A1" s="123" t="s">
        <v>58</v>
      </c>
    </row>
    <row r="2" spans="1:11" ht="45" customHeight="1">
      <c r="A2" s="153" t="s">
        <v>59</v>
      </c>
      <c r="B2" s="153"/>
      <c r="C2" s="153"/>
      <c r="D2" s="153"/>
    </row>
    <row r="3" spans="1:11" ht="30" customHeight="1">
      <c r="A3" s="154" t="s">
        <v>54</v>
      </c>
      <c r="B3" s="154"/>
      <c r="C3" s="154"/>
      <c r="D3" s="154"/>
    </row>
    <row r="4" spans="1:11" ht="33.950000000000003" customHeight="1">
      <c r="A4" s="82" t="s">
        <v>60</v>
      </c>
      <c r="B4" s="82" t="s">
        <v>61</v>
      </c>
      <c r="C4" s="82" t="s">
        <v>60</v>
      </c>
      <c r="D4" s="82" t="s">
        <v>61</v>
      </c>
      <c r="K4" s="90"/>
    </row>
    <row r="5" spans="1:11" ht="32.1" customHeight="1">
      <c r="A5" s="86" t="s">
        <v>62</v>
      </c>
      <c r="B5" s="103">
        <f>'2024一般预计完成'!D5</f>
        <v>441952</v>
      </c>
      <c r="C5" s="83" t="s">
        <v>63</v>
      </c>
      <c r="D5" s="103">
        <f>'2024一般预计完成'!I5</f>
        <v>233039.89</v>
      </c>
      <c r="F5" s="128"/>
    </row>
    <row r="6" spans="1:11" ht="32.1" customHeight="1">
      <c r="A6" s="86" t="s">
        <v>64</v>
      </c>
      <c r="B6" s="84">
        <v>50185</v>
      </c>
      <c r="C6" s="86" t="s">
        <v>65</v>
      </c>
      <c r="D6" s="103">
        <f>B10-D5</f>
        <v>259097.11</v>
      </c>
    </row>
    <row r="7" spans="1:11" ht="32.1" customHeight="1">
      <c r="A7" s="83" t="s">
        <v>66</v>
      </c>
      <c r="B7" s="84"/>
      <c r="C7" s="83" t="s">
        <v>67</v>
      </c>
      <c r="D7" s="84"/>
    </row>
    <row r="8" spans="1:11" ht="32.1" customHeight="1">
      <c r="A8" s="86" t="s">
        <v>68</v>
      </c>
      <c r="B8" s="113"/>
      <c r="C8" s="79" t="s">
        <v>69</v>
      </c>
      <c r="D8" s="84"/>
    </row>
    <row r="9" spans="1:11" ht="32.1" customHeight="1">
      <c r="A9" s="86" t="s">
        <v>70</v>
      </c>
      <c r="B9" s="84"/>
      <c r="C9" s="86" t="s">
        <v>71</v>
      </c>
      <c r="D9" s="113"/>
    </row>
    <row r="10" spans="1:11" ht="32.1" customHeight="1">
      <c r="A10" s="88" t="s">
        <v>72</v>
      </c>
      <c r="B10" s="127">
        <f>SUM(B5:B9)</f>
        <v>492137</v>
      </c>
      <c r="C10" s="88" t="s">
        <v>73</v>
      </c>
      <c r="D10" s="127">
        <f>SUM(D5:D9)</f>
        <v>492137</v>
      </c>
      <c r="F10" s="128"/>
    </row>
  </sheetData>
  <mergeCells count="2">
    <mergeCell ref="A2:D2"/>
    <mergeCell ref="A3:D3"/>
  </mergeCells>
  <phoneticPr fontId="44" type="noConversion"/>
  <printOptions horizontalCentered="1"/>
  <pageMargins left="0.74803149606299202" right="0.74803149606299202" top="0.98425196850393704" bottom="0.98425196850393704" header="0.511811023622047" footer="0.511811023622047"/>
  <pageSetup paperSize="9" orientation="landscape" horizontalDpi="1200" verticalDpi="1200"/>
</worksheet>
</file>

<file path=xl/worksheets/sheet4.xml><?xml version="1.0" encoding="utf-8"?>
<worksheet xmlns="http://schemas.openxmlformats.org/spreadsheetml/2006/main" xmlns:r="http://schemas.openxmlformats.org/officeDocument/2006/relationships">
  <dimension ref="A1:H25"/>
  <sheetViews>
    <sheetView tabSelected="1" workbookViewId="0">
      <pane xSplit="1" ySplit="4" topLeftCell="B5" activePane="bottomRight" state="frozen"/>
      <selection pane="topRight"/>
      <selection pane="bottomLeft"/>
      <selection pane="bottomRight" activeCell="B23" sqref="B23"/>
    </sheetView>
  </sheetViews>
  <sheetFormatPr defaultColWidth="9" defaultRowHeight="13.5"/>
  <cols>
    <col min="1" max="1" width="33.375" customWidth="1"/>
    <col min="2" max="2" width="12" style="91" customWidth="1"/>
    <col min="3" max="4" width="9.875" style="91" customWidth="1"/>
    <col min="5" max="5" width="26.875" customWidth="1"/>
    <col min="6" max="8" width="11.125" style="91" customWidth="1"/>
  </cols>
  <sheetData>
    <row r="1" spans="1:8" ht="15">
      <c r="A1" s="123" t="s">
        <v>74</v>
      </c>
      <c r="B1" s="80"/>
      <c r="C1" s="80"/>
      <c r="D1" s="80"/>
      <c r="E1" s="79"/>
      <c r="F1" s="80"/>
      <c r="G1" s="80"/>
      <c r="H1" s="80"/>
    </row>
    <row r="2" spans="1:8" ht="28.15" customHeight="1">
      <c r="A2" s="153" t="s">
        <v>75</v>
      </c>
      <c r="B2" s="153"/>
      <c r="C2" s="153"/>
      <c r="D2" s="153"/>
      <c r="E2" s="153"/>
      <c r="F2" s="153"/>
      <c r="G2" s="153"/>
      <c r="H2" s="153"/>
    </row>
    <row r="3" spans="1:8" ht="18" customHeight="1">
      <c r="A3" s="154" t="s">
        <v>54</v>
      </c>
      <c r="B3" s="154"/>
      <c r="C3" s="154"/>
      <c r="D3" s="154"/>
      <c r="E3" s="154"/>
      <c r="F3" s="154"/>
      <c r="G3" s="154"/>
      <c r="H3" s="154"/>
    </row>
    <row r="4" spans="1:8" s="129" customFormat="1" ht="35.1" customHeight="1">
      <c r="A4" s="117" t="s">
        <v>3</v>
      </c>
      <c r="B4" s="93" t="s">
        <v>6</v>
      </c>
      <c r="C4" s="94" t="s">
        <v>76</v>
      </c>
      <c r="D4" s="117" t="s">
        <v>56</v>
      </c>
      <c r="E4" s="117" t="s">
        <v>77</v>
      </c>
      <c r="F4" s="94" t="s">
        <v>10</v>
      </c>
      <c r="G4" s="94" t="s">
        <v>76</v>
      </c>
      <c r="H4" s="117" t="s">
        <v>56</v>
      </c>
    </row>
    <row r="5" spans="1:8" ht="18" customHeight="1">
      <c r="A5" s="88" t="s">
        <v>12</v>
      </c>
      <c r="B5" s="127">
        <f>'2024一般预计完成'!D5</f>
        <v>441952</v>
      </c>
      <c r="C5" s="127">
        <f>C6+C16</f>
        <v>462282</v>
      </c>
      <c r="D5" s="118">
        <f t="shared" ref="D5:D17" si="0">C5/B5-1</f>
        <v>4.6000470639345536E-2</v>
      </c>
      <c r="E5" s="88" t="s">
        <v>13</v>
      </c>
      <c r="F5" s="130">
        <f>'2024一般预计完成'!I5</f>
        <v>233039.89</v>
      </c>
      <c r="G5" s="130">
        <f>SUM(G6:G25)</f>
        <v>233074.46</v>
      </c>
      <c r="H5" s="96">
        <f t="shared" ref="H5:H22" si="1">G5/F5-1</f>
        <v>1.4834370201599612E-4</v>
      </c>
    </row>
    <row r="6" spans="1:8" ht="18" customHeight="1">
      <c r="A6" s="131" t="s">
        <v>14</v>
      </c>
      <c r="B6" s="127">
        <f>'2024一般预计完成'!D6</f>
        <v>425333</v>
      </c>
      <c r="C6" s="127">
        <f>SUM(C7:C15)</f>
        <v>445555</v>
      </c>
      <c r="D6" s="118">
        <f t="shared" si="0"/>
        <v>4.7543924407464244E-2</v>
      </c>
      <c r="E6" s="132" t="s">
        <v>15</v>
      </c>
      <c r="F6" s="133">
        <f>'2024一般预计完成'!I6</f>
        <v>28331.46</v>
      </c>
      <c r="G6" s="103">
        <f>F6-36</f>
        <v>28295.46</v>
      </c>
      <c r="H6" s="100">
        <f t="shared" si="1"/>
        <v>-1.2706722491534483E-3</v>
      </c>
    </row>
    <row r="7" spans="1:8" ht="18" customHeight="1">
      <c r="A7" s="83" t="s">
        <v>78</v>
      </c>
      <c r="B7" s="133">
        <f>'2024一般预计完成'!D7</f>
        <v>177829</v>
      </c>
      <c r="C7" s="133">
        <v>178647</v>
      </c>
      <c r="D7" s="108">
        <f t="shared" si="0"/>
        <v>4.5999246467112176E-3</v>
      </c>
      <c r="E7" s="132" t="s">
        <v>17</v>
      </c>
      <c r="F7" s="133">
        <f>'2024一般预计完成'!I7</f>
        <v>10623.2</v>
      </c>
      <c r="G7" s="103">
        <v>10903</v>
      </c>
      <c r="H7" s="100">
        <f t="shared" si="1"/>
        <v>2.633857971232767E-2</v>
      </c>
    </row>
    <row r="8" spans="1:8" ht="18" customHeight="1">
      <c r="A8" s="83" t="s">
        <v>18</v>
      </c>
      <c r="B8" s="133">
        <f>'2024一般预计完成'!D8</f>
        <v>90665</v>
      </c>
      <c r="C8" s="133">
        <v>106357</v>
      </c>
      <c r="D8" s="108">
        <f t="shared" si="0"/>
        <v>0.17307671096895172</v>
      </c>
      <c r="E8" s="132" t="s">
        <v>19</v>
      </c>
      <c r="F8" s="133">
        <f>'2024一般预计完成'!I8</f>
        <v>57937.2</v>
      </c>
      <c r="G8" s="113">
        <f>52057+2250</f>
        <v>54307</v>
      </c>
      <c r="H8" s="100">
        <f t="shared" si="1"/>
        <v>-6.265749811865251E-2</v>
      </c>
    </row>
    <row r="9" spans="1:8" ht="18" customHeight="1">
      <c r="A9" s="83" t="s">
        <v>20</v>
      </c>
      <c r="B9" s="133">
        <f>'2024一般预计完成'!D9</f>
        <v>28136</v>
      </c>
      <c r="C9" s="133">
        <f>27595+628</f>
        <v>28223</v>
      </c>
      <c r="D9" s="108">
        <f t="shared" si="0"/>
        <v>3.0921239692920377E-3</v>
      </c>
      <c r="E9" s="132" t="s">
        <v>21</v>
      </c>
      <c r="F9" s="133">
        <f>'2024一般预计完成'!I9</f>
        <v>6724.03</v>
      </c>
      <c r="G9" s="113">
        <v>5540</v>
      </c>
      <c r="H9" s="100">
        <f t="shared" si="1"/>
        <v>-0.17608933928016379</v>
      </c>
    </row>
    <row r="10" spans="1:8" ht="18" customHeight="1">
      <c r="A10" s="83" t="s">
        <v>22</v>
      </c>
      <c r="B10" s="133">
        <f>'2024一般预计完成'!D10</f>
        <v>23999</v>
      </c>
      <c r="C10" s="133">
        <v>24062</v>
      </c>
      <c r="D10" s="108">
        <f t="shared" si="0"/>
        <v>2.6251093795575109E-3</v>
      </c>
      <c r="E10" s="132" t="s">
        <v>23</v>
      </c>
      <c r="F10" s="133">
        <f>'2024一般预计完成'!I10</f>
        <v>307</v>
      </c>
      <c r="G10" s="113">
        <v>274</v>
      </c>
      <c r="H10" s="100">
        <f t="shared" si="1"/>
        <v>-0.10749185667752448</v>
      </c>
    </row>
    <row r="11" spans="1:8" ht="18" customHeight="1">
      <c r="A11" s="83" t="s">
        <v>24</v>
      </c>
      <c r="B11" s="133">
        <f>'2024一般预计完成'!D11</f>
        <v>25441</v>
      </c>
      <c r="C11" s="133">
        <v>27822</v>
      </c>
      <c r="D11" s="108">
        <f t="shared" si="0"/>
        <v>9.3589088479226534E-2</v>
      </c>
      <c r="E11" s="132" t="s">
        <v>25</v>
      </c>
      <c r="F11" s="133">
        <f>'2024一般预计完成'!I11</f>
        <v>52566</v>
      </c>
      <c r="G11" s="113">
        <f>48343-505</f>
        <v>47838</v>
      </c>
      <c r="H11" s="100">
        <f t="shared" si="1"/>
        <v>-8.9944070311608226E-2</v>
      </c>
    </row>
    <row r="12" spans="1:8" ht="18" customHeight="1">
      <c r="A12" s="83" t="s">
        <v>26</v>
      </c>
      <c r="B12" s="133">
        <f>'2024一般预计完成'!D12</f>
        <v>5611</v>
      </c>
      <c r="C12" s="133">
        <v>6243</v>
      </c>
      <c r="D12" s="108">
        <f t="shared" si="0"/>
        <v>0.11263589378007488</v>
      </c>
      <c r="E12" s="132" t="s">
        <v>27</v>
      </c>
      <c r="F12" s="133">
        <f>'2024一般预计完成'!I12</f>
        <v>18941</v>
      </c>
      <c r="G12" s="113">
        <v>18533</v>
      </c>
      <c r="H12" s="100">
        <f t="shared" si="1"/>
        <v>-2.1540573359379089E-2</v>
      </c>
    </row>
    <row r="13" spans="1:8" ht="18" customHeight="1">
      <c r="A13" s="83" t="s">
        <v>28</v>
      </c>
      <c r="B13" s="133">
        <f>'2024一般预计完成'!D13</f>
        <v>15892</v>
      </c>
      <c r="C13" s="133">
        <v>13902</v>
      </c>
      <c r="D13" s="108">
        <f t="shared" si="0"/>
        <v>-0.12522023659702997</v>
      </c>
      <c r="E13" s="132" t="s">
        <v>29</v>
      </c>
      <c r="F13" s="133">
        <f>'2024一般预计完成'!I13</f>
        <v>9486</v>
      </c>
      <c r="G13" s="113">
        <f>9604</f>
        <v>9604</v>
      </c>
      <c r="H13" s="100">
        <f t="shared" si="1"/>
        <v>1.243938435589298E-2</v>
      </c>
    </row>
    <row r="14" spans="1:8" ht="18" customHeight="1">
      <c r="A14" s="83" t="s">
        <v>30</v>
      </c>
      <c r="B14" s="133">
        <f>'2024一般预计完成'!D14</f>
        <v>18284</v>
      </c>
      <c r="C14" s="133">
        <v>19131</v>
      </c>
      <c r="D14" s="108">
        <f t="shared" si="0"/>
        <v>4.6324655436447149E-2</v>
      </c>
      <c r="E14" s="132" t="s">
        <v>31</v>
      </c>
      <c r="F14" s="133">
        <f>'2024一般预计完成'!I14</f>
        <v>4932</v>
      </c>
      <c r="G14" s="113">
        <f>3718+1579</f>
        <v>5297</v>
      </c>
      <c r="H14" s="100">
        <f t="shared" si="1"/>
        <v>7.4006488240064838E-2</v>
      </c>
    </row>
    <row r="15" spans="1:8" ht="18" customHeight="1">
      <c r="A15" s="134" t="s">
        <v>32</v>
      </c>
      <c r="B15" s="133">
        <f>'2024一般预计完成'!D15</f>
        <v>39476</v>
      </c>
      <c r="C15" s="133">
        <v>41168</v>
      </c>
      <c r="D15" s="108">
        <f t="shared" si="0"/>
        <v>4.2861485459519733E-2</v>
      </c>
      <c r="E15" s="132" t="s">
        <v>33</v>
      </c>
      <c r="F15" s="133">
        <f>'2024一般预计完成'!I15</f>
        <v>14232</v>
      </c>
      <c r="G15" s="113">
        <v>13759</v>
      </c>
      <c r="H15" s="100">
        <f t="shared" si="1"/>
        <v>-3.3234963462619449E-2</v>
      </c>
    </row>
    <row r="16" spans="1:8" ht="18" customHeight="1">
      <c r="A16" s="131" t="s">
        <v>34</v>
      </c>
      <c r="B16" s="127">
        <f>'2024一般预计完成'!D16</f>
        <v>16619</v>
      </c>
      <c r="C16" s="127">
        <f>SUM(C17:C22)</f>
        <v>16727</v>
      </c>
      <c r="D16" s="118">
        <f t="shared" si="0"/>
        <v>6.4985859558337467E-3</v>
      </c>
      <c r="E16" s="132" t="s">
        <v>35</v>
      </c>
      <c r="F16" s="133">
        <f>'2024一般预计完成'!I16</f>
        <v>4233</v>
      </c>
      <c r="G16" s="113">
        <v>4261</v>
      </c>
      <c r="H16" s="100">
        <f t="shared" si="1"/>
        <v>6.614694070399274E-3</v>
      </c>
    </row>
    <row r="17" spans="1:8" ht="18" customHeight="1">
      <c r="A17" s="83" t="s">
        <v>36</v>
      </c>
      <c r="B17" s="133">
        <f>'2024一般预计完成'!D17</f>
        <v>16618</v>
      </c>
      <c r="C17" s="133">
        <v>16727</v>
      </c>
      <c r="D17" s="108">
        <f t="shared" si="0"/>
        <v>6.5591527259598603E-3</v>
      </c>
      <c r="E17" s="132" t="s">
        <v>37</v>
      </c>
      <c r="F17" s="133">
        <f>'2024一般预计完成'!I17</f>
        <v>4424</v>
      </c>
      <c r="G17" s="113">
        <f>8499+4500-137</f>
        <v>12862</v>
      </c>
      <c r="H17" s="100">
        <f t="shared" si="1"/>
        <v>1.9073236889692584</v>
      </c>
    </row>
    <row r="18" spans="1:8" ht="18" customHeight="1">
      <c r="A18" s="83" t="s">
        <v>38</v>
      </c>
      <c r="B18" s="133"/>
      <c r="C18" s="82"/>
      <c r="D18" s="108"/>
      <c r="E18" s="132" t="s">
        <v>39</v>
      </c>
      <c r="F18" s="133"/>
      <c r="G18" s="113"/>
      <c r="H18" s="100"/>
    </row>
    <row r="19" spans="1:8" ht="18" customHeight="1">
      <c r="A19" s="83" t="s">
        <v>40</v>
      </c>
      <c r="B19" s="133"/>
      <c r="C19" s="84"/>
      <c r="D19" s="108"/>
      <c r="E19" s="135" t="s">
        <v>41</v>
      </c>
      <c r="F19" s="133"/>
      <c r="G19" s="103"/>
      <c r="H19" s="100"/>
    </row>
    <row r="20" spans="1:8" ht="15.95" customHeight="1">
      <c r="A20" s="83" t="s">
        <v>42</v>
      </c>
      <c r="B20" s="133"/>
      <c r="C20" s="82"/>
      <c r="D20" s="108"/>
      <c r="E20" s="135" t="s">
        <v>43</v>
      </c>
      <c r="F20" s="133">
        <f>'2024一般预计完成'!I20</f>
        <v>17637</v>
      </c>
      <c r="G20" s="103">
        <f>18106+1000</f>
        <v>19106</v>
      </c>
      <c r="H20" s="100">
        <f t="shared" si="1"/>
        <v>8.3290809094517249E-2</v>
      </c>
    </row>
    <row r="21" spans="1:8" ht="15.95" customHeight="1">
      <c r="A21" s="83" t="s">
        <v>44</v>
      </c>
      <c r="B21" s="133"/>
      <c r="C21" s="14"/>
      <c r="D21" s="108"/>
      <c r="E21" s="135" t="s">
        <v>45</v>
      </c>
      <c r="F21" s="133"/>
      <c r="G21" s="103"/>
      <c r="H21" s="100"/>
    </row>
    <row r="22" spans="1:8" ht="15.95" customHeight="1">
      <c r="A22" s="83" t="s">
        <v>46</v>
      </c>
      <c r="B22" s="133">
        <v>1</v>
      </c>
      <c r="C22" s="87"/>
      <c r="D22" s="108"/>
      <c r="E22" s="136" t="s">
        <v>79</v>
      </c>
      <c r="F22" s="133">
        <f>'2024一般预计完成'!I22</f>
        <v>2666</v>
      </c>
      <c r="G22" s="103">
        <v>2495</v>
      </c>
      <c r="H22" s="100">
        <f t="shared" si="1"/>
        <v>-6.4141035258814649E-2</v>
      </c>
    </row>
    <row r="23" spans="1:8" ht="15.95" customHeight="1">
      <c r="A23" s="136"/>
      <c r="B23" s="137"/>
      <c r="C23" s="137"/>
      <c r="D23" s="137"/>
      <c r="E23" s="135" t="s">
        <v>48</v>
      </c>
      <c r="F23" s="82"/>
      <c r="G23" s="84"/>
      <c r="H23" s="100"/>
    </row>
    <row r="24" spans="1:8" ht="15.95" customHeight="1">
      <c r="A24" s="136"/>
      <c r="B24" s="137"/>
      <c r="C24" s="137"/>
      <c r="D24" s="137"/>
      <c r="E24" s="138" t="s">
        <v>49</v>
      </c>
      <c r="F24" s="133"/>
      <c r="G24" s="84"/>
      <c r="H24" s="100"/>
    </row>
    <row r="25" spans="1:8" ht="15.95" customHeight="1">
      <c r="A25" s="136"/>
      <c r="B25" s="137"/>
      <c r="C25" s="137"/>
      <c r="D25" s="137"/>
      <c r="E25" s="138" t="s">
        <v>50</v>
      </c>
      <c r="F25" s="133"/>
      <c r="G25" s="111"/>
      <c r="H25" s="100"/>
    </row>
  </sheetData>
  <mergeCells count="2">
    <mergeCell ref="A2:H2"/>
    <mergeCell ref="A3:H3"/>
  </mergeCells>
  <phoneticPr fontId="44" type="noConversion"/>
  <printOptions horizontalCentered="1"/>
  <pageMargins left="0.74803149606299202" right="0.74803149606299202" top="0.59055118110236204" bottom="0.59055118110236204" header="0.511811023622047" footer="0.511811023622047"/>
  <pageSetup paperSize="9" orientation="landscape" horizontalDpi="1200" verticalDpi="1200"/>
  <legacy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K10"/>
  <sheetViews>
    <sheetView workbookViewId="0">
      <selection activeCell="D20" sqref="D20"/>
    </sheetView>
  </sheetViews>
  <sheetFormatPr defaultColWidth="8.875" defaultRowHeight="15"/>
  <cols>
    <col min="1" max="1" width="30.875" style="79" customWidth="1"/>
    <col min="2" max="2" width="21.5" style="79" customWidth="1"/>
    <col min="3" max="3" width="37" style="79" customWidth="1"/>
    <col min="4" max="4" width="23.875" style="80" customWidth="1"/>
    <col min="5" max="10" width="9" style="79" customWidth="1"/>
    <col min="11" max="11" width="12.375" style="79" customWidth="1"/>
    <col min="12" max="32" width="9" style="79" customWidth="1"/>
    <col min="33" max="16384" width="8.875" style="79"/>
  </cols>
  <sheetData>
    <row r="1" spans="1:11">
      <c r="A1" s="123" t="s">
        <v>80</v>
      </c>
    </row>
    <row r="2" spans="1:11" ht="41.1" customHeight="1">
      <c r="A2" s="153" t="s">
        <v>81</v>
      </c>
      <c r="B2" s="153"/>
      <c r="C2" s="153"/>
      <c r="D2" s="153"/>
    </row>
    <row r="3" spans="1:11" ht="27" customHeight="1">
      <c r="A3" s="154" t="s">
        <v>54</v>
      </c>
      <c r="B3" s="154"/>
      <c r="C3" s="154"/>
      <c r="D3" s="154"/>
    </row>
    <row r="4" spans="1:11" ht="33.950000000000003" customHeight="1">
      <c r="A4" s="124" t="s">
        <v>82</v>
      </c>
      <c r="B4" s="124" t="s">
        <v>61</v>
      </c>
      <c r="C4" s="124" t="s">
        <v>82</v>
      </c>
      <c r="D4" s="124" t="s">
        <v>83</v>
      </c>
      <c r="K4" s="90"/>
    </row>
    <row r="5" spans="1:11" ht="33.950000000000003" customHeight="1">
      <c r="A5" s="83" t="s">
        <v>62</v>
      </c>
      <c r="B5" s="103">
        <f>'2025一般收支'!C5</f>
        <v>462282</v>
      </c>
      <c r="C5" s="83" t="s">
        <v>63</v>
      </c>
      <c r="D5" s="113">
        <f>'2025一般收支'!G5</f>
        <v>233074.46</v>
      </c>
    </row>
    <row r="6" spans="1:11" ht="33.950000000000003" customHeight="1">
      <c r="A6" s="86" t="s">
        <v>64</v>
      </c>
      <c r="B6" s="84">
        <v>35000</v>
      </c>
      <c r="C6" s="86" t="s">
        <v>65</v>
      </c>
      <c r="D6" s="103">
        <f>B10-D5</f>
        <v>264207.54000000004</v>
      </c>
    </row>
    <row r="7" spans="1:11" ht="33.950000000000003" customHeight="1">
      <c r="A7" s="83" t="s">
        <v>66</v>
      </c>
      <c r="B7" s="82"/>
      <c r="C7" s="83" t="s">
        <v>84</v>
      </c>
      <c r="D7" s="114"/>
    </row>
    <row r="8" spans="1:11" ht="33.950000000000003" customHeight="1">
      <c r="A8" s="86" t="s">
        <v>68</v>
      </c>
      <c r="B8" s="113"/>
      <c r="C8" s="79" t="s">
        <v>85</v>
      </c>
      <c r="D8" s="125"/>
    </row>
    <row r="9" spans="1:11" ht="33.950000000000003" customHeight="1">
      <c r="A9" s="86" t="s">
        <v>70</v>
      </c>
      <c r="B9" s="111">
        <f>'2024一般平衡'!D9</f>
        <v>0</v>
      </c>
      <c r="C9" s="86" t="s">
        <v>86</v>
      </c>
      <c r="D9" s="113"/>
    </row>
    <row r="10" spans="1:11" ht="33.950000000000003" customHeight="1">
      <c r="A10" s="126" t="s">
        <v>72</v>
      </c>
      <c r="B10" s="127">
        <f>SUM(B5:B9)</f>
        <v>497282</v>
      </c>
      <c r="C10" s="126" t="s">
        <v>73</v>
      </c>
      <c r="D10" s="127">
        <f>SUM(D5:D9)</f>
        <v>497282</v>
      </c>
      <c r="F10" s="128"/>
    </row>
  </sheetData>
  <mergeCells count="2">
    <mergeCell ref="A2:D2"/>
    <mergeCell ref="A3:D3"/>
  </mergeCells>
  <phoneticPr fontId="44" type="noConversion"/>
  <printOptions horizontalCentered="1"/>
  <pageMargins left="0.74803149606299202" right="0.74803149606299202" top="0.98425196850393704" bottom="0.98425196850393704" header="0.511811023622047" footer="0.511811023622047"/>
  <pageSetup paperSize="9" orientation="landscape" horizontalDpi="1200" verticalDpi="1200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5"/>
  <sheetViews>
    <sheetView workbookViewId="0">
      <pane xSplit="1" ySplit="4" topLeftCell="B5" activePane="bottomRight" state="frozen"/>
      <selection pane="topRight"/>
      <selection pane="bottomLeft"/>
      <selection pane="bottomRight" activeCell="H8" sqref="H8"/>
    </sheetView>
  </sheetViews>
  <sheetFormatPr defaultColWidth="9" defaultRowHeight="13.5"/>
  <cols>
    <col min="1" max="1" width="24.375" customWidth="1"/>
    <col min="2" max="2" width="10" customWidth="1"/>
    <col min="3" max="4" width="11" customWidth="1"/>
    <col min="5" max="5" width="8.625" style="91" customWidth="1"/>
    <col min="6" max="6" width="32.125" customWidth="1"/>
    <col min="7" max="7" width="10.25" customWidth="1"/>
    <col min="8" max="8" width="11.125" customWidth="1"/>
    <col min="9" max="9" width="11.5" customWidth="1"/>
    <col min="10" max="10" width="10" style="91" customWidth="1"/>
  </cols>
  <sheetData>
    <row r="1" spans="1:10" ht="15">
      <c r="A1" s="81" t="s">
        <v>87</v>
      </c>
      <c r="B1" s="81"/>
      <c r="C1" s="81"/>
      <c r="D1" s="81"/>
      <c r="E1" s="80"/>
      <c r="F1" s="79"/>
      <c r="G1" s="79"/>
      <c r="H1" s="79"/>
      <c r="I1" s="79"/>
      <c r="J1" s="80"/>
    </row>
    <row r="2" spans="1:10" ht="27">
      <c r="A2" s="153" t="s">
        <v>88</v>
      </c>
      <c r="B2" s="153"/>
      <c r="C2" s="153"/>
      <c r="D2" s="153"/>
      <c r="E2" s="153"/>
      <c r="F2" s="153"/>
      <c r="G2" s="153"/>
      <c r="H2" s="153"/>
      <c r="I2" s="153"/>
      <c r="J2" s="153"/>
    </row>
    <row r="3" spans="1:10" ht="15">
      <c r="A3" s="154" t="s">
        <v>54</v>
      </c>
      <c r="B3" s="154"/>
      <c r="C3" s="154"/>
      <c r="D3" s="154"/>
      <c r="E3" s="154"/>
      <c r="F3" s="154"/>
      <c r="G3" s="154"/>
      <c r="H3" s="154"/>
      <c r="I3" s="154"/>
      <c r="J3" s="154"/>
    </row>
    <row r="4" spans="1:10" ht="35.1" customHeight="1">
      <c r="A4" s="117" t="s">
        <v>89</v>
      </c>
      <c r="B4" s="93" t="s">
        <v>4</v>
      </c>
      <c r="C4" s="93" t="s">
        <v>9</v>
      </c>
      <c r="D4" s="93" t="s">
        <v>6</v>
      </c>
      <c r="E4" s="94" t="s">
        <v>90</v>
      </c>
      <c r="F4" s="117" t="s">
        <v>91</v>
      </c>
      <c r="G4" s="93" t="s">
        <v>4</v>
      </c>
      <c r="H4" s="93" t="s">
        <v>9</v>
      </c>
      <c r="I4" s="93" t="s">
        <v>10</v>
      </c>
      <c r="J4" s="94" t="s">
        <v>7</v>
      </c>
    </row>
    <row r="5" spans="1:10" s="79" customFormat="1" ht="35.1" customHeight="1">
      <c r="A5" s="88" t="s">
        <v>92</v>
      </c>
      <c r="B5" s="88">
        <v>193663</v>
      </c>
      <c r="C5" s="88">
        <v>113836</v>
      </c>
      <c r="D5" s="139">
        <f>SUM(D6:D11)</f>
        <v>133836.54</v>
      </c>
      <c r="E5" s="118">
        <f>D5/C5</f>
        <v>1.1756960891106505</v>
      </c>
      <c r="F5" s="88" t="s">
        <v>93</v>
      </c>
      <c r="G5" s="88">
        <v>199663</v>
      </c>
      <c r="H5" s="88">
        <v>112585</v>
      </c>
      <c r="I5" s="139">
        <f>I6+I10+I12+I13</f>
        <v>137957.75399999999</v>
      </c>
      <c r="J5" s="118">
        <f t="shared" ref="J5:J11" si="0">I5/H5</f>
        <v>1.2253653150952613</v>
      </c>
    </row>
    <row r="6" spans="1:10" s="79" customFormat="1" ht="35.1" customHeight="1">
      <c r="A6" s="97" t="s">
        <v>94</v>
      </c>
      <c r="B6" s="98">
        <v>193663</v>
      </c>
      <c r="C6" s="98">
        <v>113836</v>
      </c>
      <c r="D6" s="152">
        <v>133836.54</v>
      </c>
      <c r="E6" s="108">
        <f>D6/C6</f>
        <v>1.1756960891106505</v>
      </c>
      <c r="F6" s="97" t="s">
        <v>95</v>
      </c>
      <c r="G6" s="98">
        <v>192212</v>
      </c>
      <c r="H6" s="85">
        <v>112385</v>
      </c>
      <c r="I6" s="141">
        <f>SUM(I7:I9)</f>
        <v>137888.99899999998</v>
      </c>
      <c r="J6" s="108">
        <f t="shared" si="0"/>
        <v>1.2269341905058502</v>
      </c>
    </row>
    <row r="7" spans="1:10" s="79" customFormat="1" ht="35.1" customHeight="1">
      <c r="A7" s="97" t="s">
        <v>96</v>
      </c>
      <c r="B7" s="98"/>
      <c r="C7" s="98"/>
      <c r="D7" s="119"/>
      <c r="E7" s="108"/>
      <c r="F7" s="104" t="s">
        <v>97</v>
      </c>
      <c r="G7" s="98">
        <v>186412</v>
      </c>
      <c r="H7" s="85">
        <v>106585</v>
      </c>
      <c r="I7" s="141">
        <v>131924.55900000001</v>
      </c>
      <c r="J7" s="108">
        <f t="shared" si="0"/>
        <v>1.2377403856077309</v>
      </c>
    </row>
    <row r="8" spans="1:10" s="79" customFormat="1" ht="35.1" customHeight="1">
      <c r="A8" s="105" t="s">
        <v>98</v>
      </c>
      <c r="B8" s="98"/>
      <c r="C8" s="98"/>
      <c r="D8" s="120"/>
      <c r="E8" s="108"/>
      <c r="F8" s="97" t="s">
        <v>99</v>
      </c>
      <c r="G8" s="98">
        <v>5000</v>
      </c>
      <c r="H8" s="85">
        <v>5000</v>
      </c>
      <c r="I8" s="142">
        <v>5673.58</v>
      </c>
      <c r="J8" s="108">
        <f t="shared" si="0"/>
        <v>1.1347160000000001</v>
      </c>
    </row>
    <row r="9" spans="1:10" s="79" customFormat="1" ht="35.1" customHeight="1">
      <c r="A9" s="97" t="s">
        <v>100</v>
      </c>
      <c r="B9" s="98"/>
      <c r="C9" s="98"/>
      <c r="D9" s="98"/>
      <c r="E9" s="108"/>
      <c r="F9" s="97" t="s">
        <v>101</v>
      </c>
      <c r="G9" s="98">
        <v>800</v>
      </c>
      <c r="H9" s="85">
        <v>800</v>
      </c>
      <c r="I9" s="142">
        <v>290.86</v>
      </c>
      <c r="J9" s="108">
        <f t="shared" si="0"/>
        <v>0.36357500000000004</v>
      </c>
    </row>
    <row r="10" spans="1:10" s="79" customFormat="1" ht="35.1" customHeight="1">
      <c r="A10" s="97" t="s">
        <v>102</v>
      </c>
      <c r="B10" s="98"/>
      <c r="C10" s="98"/>
      <c r="D10" s="98"/>
      <c r="E10" s="108"/>
      <c r="F10" s="107" t="s">
        <v>103</v>
      </c>
      <c r="G10" s="98">
        <v>200</v>
      </c>
      <c r="H10" s="85">
        <v>200</v>
      </c>
      <c r="I10" s="142">
        <f>I11</f>
        <v>68.754999999999995</v>
      </c>
      <c r="J10" s="108">
        <f t="shared" si="0"/>
        <v>0.343775</v>
      </c>
    </row>
    <row r="11" spans="1:10" s="79" customFormat="1" ht="35.1" customHeight="1">
      <c r="A11" s="97" t="s">
        <v>104</v>
      </c>
      <c r="B11" s="98"/>
      <c r="C11" s="98"/>
      <c r="D11" s="98"/>
      <c r="E11" s="108"/>
      <c r="F11" s="104" t="s">
        <v>105</v>
      </c>
      <c r="G11" s="98">
        <v>200</v>
      </c>
      <c r="H11" s="85">
        <v>200</v>
      </c>
      <c r="I11" s="142">
        <v>68.754999999999995</v>
      </c>
      <c r="J11" s="108">
        <f t="shared" si="0"/>
        <v>0.343775</v>
      </c>
    </row>
    <row r="12" spans="1:10" s="79" customFormat="1" ht="32.1" customHeight="1">
      <c r="A12" s="121"/>
      <c r="B12" s="121"/>
      <c r="C12" s="121"/>
      <c r="D12" s="121"/>
      <c r="E12" s="82"/>
      <c r="F12" s="109" t="s">
        <v>106</v>
      </c>
      <c r="G12" s="98">
        <v>7251</v>
      </c>
      <c r="H12" s="85"/>
      <c r="I12" s="85"/>
      <c r="J12" s="108"/>
    </row>
    <row r="13" spans="1:10" s="79" customFormat="1" ht="30" customHeight="1">
      <c r="A13" s="97"/>
      <c r="B13" s="97"/>
      <c r="C13" s="97"/>
      <c r="D13" s="97"/>
      <c r="E13" s="108"/>
      <c r="F13" s="109" t="s">
        <v>107</v>
      </c>
      <c r="G13" s="98"/>
      <c r="H13" s="85"/>
      <c r="I13" s="85"/>
      <c r="J13" s="108"/>
    </row>
    <row r="15" spans="1:10">
      <c r="A15" s="122"/>
    </row>
  </sheetData>
  <mergeCells count="2">
    <mergeCell ref="A2:J2"/>
    <mergeCell ref="A3:J3"/>
  </mergeCells>
  <phoneticPr fontId="44" type="noConversion"/>
  <printOptions horizontalCentered="1"/>
  <pageMargins left="0.55118110236220497" right="0.43307086614173201" top="0.98425196850393704" bottom="0.98425196850393704" header="0.511811023622047" footer="0.511811023622047"/>
  <pageSetup paperSize="9" scale="99" orientation="landscape" horizontalDpi="1200" verticalDpi="1200"/>
</worksheet>
</file>

<file path=xl/worksheets/sheet7.xml><?xml version="1.0" encoding="utf-8"?>
<worksheet xmlns="http://schemas.openxmlformats.org/spreadsheetml/2006/main" xmlns:r="http://schemas.openxmlformats.org/officeDocument/2006/relationships">
  <dimension ref="A1:K10"/>
  <sheetViews>
    <sheetView workbookViewId="0">
      <selection activeCell="D7" sqref="D7"/>
    </sheetView>
  </sheetViews>
  <sheetFormatPr defaultColWidth="8.875" defaultRowHeight="15"/>
  <cols>
    <col min="1" max="1" width="31.25" style="79" customWidth="1"/>
    <col min="2" max="2" width="26.25" style="80" customWidth="1"/>
    <col min="3" max="3" width="29.875" style="79" customWidth="1"/>
    <col min="4" max="4" width="27.625" style="80" customWidth="1"/>
    <col min="5" max="10" width="9" style="79" customWidth="1"/>
    <col min="11" max="11" width="12.375" style="79" customWidth="1"/>
    <col min="12" max="32" width="9" style="79" customWidth="1"/>
    <col min="33" max="16384" width="8.875" style="79"/>
  </cols>
  <sheetData>
    <row r="1" spans="1:11" ht="18" customHeight="1">
      <c r="A1" s="81" t="s">
        <v>108</v>
      </c>
    </row>
    <row r="2" spans="1:11" ht="27">
      <c r="A2" s="153" t="s">
        <v>109</v>
      </c>
      <c r="B2" s="153"/>
      <c r="C2" s="153"/>
      <c r="D2" s="153"/>
    </row>
    <row r="3" spans="1:11" ht="24.95" customHeight="1">
      <c r="A3" s="154" t="s">
        <v>54</v>
      </c>
      <c r="B3" s="154"/>
      <c r="C3" s="154"/>
      <c r="D3" s="154"/>
    </row>
    <row r="4" spans="1:11" ht="33" customHeight="1">
      <c r="A4" s="82" t="s">
        <v>82</v>
      </c>
      <c r="B4" s="110" t="s">
        <v>61</v>
      </c>
      <c r="C4" s="82" t="s">
        <v>82</v>
      </c>
      <c r="D4" s="82" t="s">
        <v>83</v>
      </c>
      <c r="K4" s="90"/>
    </row>
    <row r="5" spans="1:11" ht="39" customHeight="1">
      <c r="A5" s="83" t="s">
        <v>110</v>
      </c>
      <c r="B5" s="113">
        <f>'2024政府基金执行'!D5</f>
        <v>133836.54</v>
      </c>
      <c r="C5" s="112" t="s">
        <v>111</v>
      </c>
      <c r="D5" s="113">
        <f>'2024政府基金执行'!I5</f>
        <v>137957.75399999999</v>
      </c>
    </row>
    <row r="6" spans="1:11" ht="39" customHeight="1">
      <c r="A6" s="86" t="s">
        <v>64</v>
      </c>
      <c r="B6" s="103">
        <v>11337.9041</v>
      </c>
      <c r="C6" s="86" t="s">
        <v>65</v>
      </c>
      <c r="D6" s="113">
        <f>B10-D5</f>
        <v>7216.6901000000362</v>
      </c>
    </row>
    <row r="7" spans="1:11" ht="39" customHeight="1">
      <c r="A7" s="83" t="s">
        <v>112</v>
      </c>
      <c r="B7" s="84"/>
      <c r="C7" s="86" t="s">
        <v>113</v>
      </c>
      <c r="D7" s="84"/>
    </row>
    <row r="8" spans="1:11" ht="39" customHeight="1">
      <c r="A8" s="83" t="s">
        <v>114</v>
      </c>
      <c r="B8" s="82"/>
      <c r="C8" s="83" t="s">
        <v>115</v>
      </c>
      <c r="D8" s="114"/>
    </row>
    <row r="9" spans="1:11" ht="39" customHeight="1">
      <c r="A9" s="86" t="s">
        <v>116</v>
      </c>
      <c r="B9" s="82"/>
      <c r="C9" s="83" t="s">
        <v>117</v>
      </c>
      <c r="D9" s="115"/>
    </row>
    <row r="10" spans="1:11" ht="39" customHeight="1">
      <c r="A10" s="88" t="s">
        <v>72</v>
      </c>
      <c r="B10" s="127">
        <f>B5+B6+B7+B8+B9</f>
        <v>145174.44410000002</v>
      </c>
      <c r="C10" s="88" t="s">
        <v>73</v>
      </c>
      <c r="D10" s="116">
        <f>D5+D6+D7+D8+D9</f>
        <v>145174.44410000002</v>
      </c>
    </row>
  </sheetData>
  <mergeCells count="2">
    <mergeCell ref="A2:D2"/>
    <mergeCell ref="A3:D3"/>
  </mergeCells>
  <phoneticPr fontId="44" type="noConversion"/>
  <printOptions horizontalCentered="1"/>
  <pageMargins left="0.74803149606299202" right="0.74803149606299202" top="0.98425196850393704" bottom="0.98425196850393704" header="0.511811023622047" footer="0.511811023622047"/>
  <pageSetup paperSize="9" orientation="landscape" horizontalDpi="1200" verticalDpi="1200"/>
</worksheet>
</file>

<file path=xl/worksheets/sheet8.xml><?xml version="1.0" encoding="utf-8"?>
<worksheet xmlns="http://schemas.openxmlformats.org/spreadsheetml/2006/main" xmlns:r="http://schemas.openxmlformats.org/officeDocument/2006/relationships">
  <dimension ref="A1:I13"/>
  <sheetViews>
    <sheetView workbookViewId="0">
      <pane xSplit="1" ySplit="4" topLeftCell="B5" activePane="bottomRight" state="frozen"/>
      <selection pane="topRight"/>
      <selection pane="bottomLeft"/>
      <selection pane="bottomRight" activeCell="F5" sqref="F5"/>
    </sheetView>
  </sheetViews>
  <sheetFormatPr defaultColWidth="8.875" defaultRowHeight="13.5"/>
  <cols>
    <col min="1" max="1" width="27.125" customWidth="1"/>
    <col min="2" max="2" width="11.375" style="91" customWidth="1"/>
    <col min="3" max="3" width="9.375" style="91" customWidth="1"/>
    <col min="4" max="4" width="9.125" style="91" customWidth="1"/>
    <col min="5" max="5" width="40.375" customWidth="1"/>
    <col min="6" max="6" width="11.75" customWidth="1"/>
    <col min="7" max="7" width="9.625" customWidth="1"/>
    <col min="8" max="8" width="9.75" style="91" customWidth="1"/>
    <col min="9" max="9" width="12.375" customWidth="1"/>
  </cols>
  <sheetData>
    <row r="1" spans="1:9">
      <c r="A1" s="81" t="s">
        <v>118</v>
      </c>
    </row>
    <row r="2" spans="1:9" ht="27">
      <c r="A2" s="153" t="s">
        <v>119</v>
      </c>
      <c r="B2" s="153"/>
      <c r="C2" s="153"/>
      <c r="D2" s="153"/>
      <c r="E2" s="153"/>
      <c r="F2" s="153"/>
      <c r="G2" s="153"/>
      <c r="H2" s="153"/>
    </row>
    <row r="3" spans="1:9">
      <c r="A3" s="155" t="s">
        <v>2</v>
      </c>
      <c r="B3" s="155"/>
      <c r="C3" s="155"/>
      <c r="D3" s="155"/>
      <c r="E3" s="155"/>
      <c r="F3" s="155"/>
      <c r="G3" s="155"/>
      <c r="H3" s="155"/>
    </row>
    <row r="4" spans="1:9" ht="33" customHeight="1">
      <c r="A4" s="92" t="s">
        <v>89</v>
      </c>
      <c r="B4" s="93" t="s">
        <v>6</v>
      </c>
      <c r="C4" s="93" t="s">
        <v>76</v>
      </c>
      <c r="D4" s="92" t="s">
        <v>56</v>
      </c>
      <c r="E4" s="92" t="s">
        <v>91</v>
      </c>
      <c r="F4" s="94" t="s">
        <v>10</v>
      </c>
      <c r="G4" s="93" t="s">
        <v>76</v>
      </c>
      <c r="H4" s="92" t="s">
        <v>56</v>
      </c>
      <c r="I4" s="90"/>
    </row>
    <row r="5" spans="1:9" ht="24.75" customHeight="1">
      <c r="A5" s="95" t="s">
        <v>92</v>
      </c>
      <c r="B5" s="139">
        <f>'2024政府基金执行'!D5</f>
        <v>133836.54</v>
      </c>
      <c r="C5" s="88">
        <f>SUM(C6:C11)</f>
        <v>117011</v>
      </c>
      <c r="D5" s="96">
        <f>C5/B5-1</f>
        <v>-0.12571708742619925</v>
      </c>
      <c r="E5" s="95" t="s">
        <v>93</v>
      </c>
      <c r="F5" s="139">
        <f>'2024政府基金执行'!I5</f>
        <v>137957.75399999999</v>
      </c>
      <c r="G5" s="88">
        <f>G6+G10+G12+G13</f>
        <v>107011</v>
      </c>
      <c r="H5" s="96">
        <f t="shared" ref="H5:H11" si="0">G5/F5-1</f>
        <v>-0.22432051191555347</v>
      </c>
    </row>
    <row r="6" spans="1:9" ht="24.75" customHeight="1">
      <c r="A6" s="97" t="s">
        <v>94</v>
      </c>
      <c r="B6" s="141">
        <f>'2024政府基金执行'!D6</f>
        <v>133836.54</v>
      </c>
      <c r="C6" s="99">
        <v>117011</v>
      </c>
      <c r="D6" s="100">
        <f>C6/B6-1</f>
        <v>-0.12571708742619925</v>
      </c>
      <c r="E6" s="101" t="s">
        <v>120</v>
      </c>
      <c r="F6" s="141">
        <f>'2024政府基金执行'!I6</f>
        <v>137888.99899999998</v>
      </c>
      <c r="G6" s="102">
        <v>106811</v>
      </c>
      <c r="H6" s="100">
        <f t="shared" si="0"/>
        <v>-0.22538418021295514</v>
      </c>
    </row>
    <row r="7" spans="1:9" ht="39.950000000000003" customHeight="1">
      <c r="A7" s="97" t="s">
        <v>96</v>
      </c>
      <c r="B7" s="98"/>
      <c r="C7" s="103"/>
      <c r="D7" s="100"/>
      <c r="E7" s="104" t="s">
        <v>97</v>
      </c>
      <c r="F7" s="141">
        <f>'2024政府基金执行'!I7</f>
        <v>131924.55900000001</v>
      </c>
      <c r="G7" s="102">
        <v>101011</v>
      </c>
      <c r="H7" s="100">
        <f t="shared" si="0"/>
        <v>-0.23432755230964997</v>
      </c>
    </row>
    <row r="8" spans="1:9" ht="24.75" customHeight="1">
      <c r="A8" s="105" t="s">
        <v>98</v>
      </c>
      <c r="B8" s="98"/>
      <c r="C8" s="103"/>
      <c r="D8" s="100"/>
      <c r="E8" s="101" t="s">
        <v>121</v>
      </c>
      <c r="F8" s="141">
        <f>'2024政府基金执行'!I8</f>
        <v>5673.58</v>
      </c>
      <c r="G8" s="102">
        <v>5600</v>
      </c>
      <c r="H8" s="100">
        <f t="shared" si="0"/>
        <v>-1.2968883844063139E-2</v>
      </c>
    </row>
    <row r="9" spans="1:9" ht="24.75" customHeight="1">
      <c r="A9" s="97" t="s">
        <v>100</v>
      </c>
      <c r="B9" s="98"/>
      <c r="C9" s="84"/>
      <c r="D9" s="100"/>
      <c r="E9" s="101" t="s">
        <v>122</v>
      </c>
      <c r="F9" s="141">
        <f>'2024政府基金执行'!I9</f>
        <v>290.86</v>
      </c>
      <c r="G9" s="106">
        <v>200</v>
      </c>
      <c r="H9" s="100">
        <f t="shared" si="0"/>
        <v>-0.31238396479405905</v>
      </c>
    </row>
    <row r="10" spans="1:9" ht="24.75" customHeight="1">
      <c r="A10" s="97" t="s">
        <v>102</v>
      </c>
      <c r="B10" s="98"/>
      <c r="C10" s="84"/>
      <c r="D10" s="100"/>
      <c r="E10" s="107" t="s">
        <v>103</v>
      </c>
      <c r="F10" s="141">
        <f>'2024政府基金执行'!I10</f>
        <v>68.754999999999995</v>
      </c>
      <c r="G10" s="106">
        <v>200</v>
      </c>
      <c r="H10" s="100">
        <f t="shared" si="0"/>
        <v>1.9088793542287834</v>
      </c>
    </row>
    <row r="11" spans="1:9" ht="24.75" customHeight="1">
      <c r="A11" s="97" t="s">
        <v>104</v>
      </c>
      <c r="B11" s="98"/>
      <c r="C11" s="84"/>
      <c r="D11" s="100"/>
      <c r="E11" s="104" t="s">
        <v>123</v>
      </c>
      <c r="F11" s="141">
        <f>'2024政府基金执行'!I11</f>
        <v>68.754999999999995</v>
      </c>
      <c r="G11" s="106">
        <v>200</v>
      </c>
      <c r="H11" s="100">
        <f t="shared" si="0"/>
        <v>1.9088793542287834</v>
      </c>
    </row>
    <row r="12" spans="1:9" ht="24.75" customHeight="1">
      <c r="A12" s="101"/>
      <c r="B12" s="98"/>
      <c r="C12" s="82"/>
      <c r="D12" s="108"/>
      <c r="E12" s="109" t="s">
        <v>106</v>
      </c>
      <c r="F12" s="98"/>
      <c r="G12" s="84"/>
      <c r="H12" s="100"/>
    </row>
    <row r="13" spans="1:9" ht="21.95" customHeight="1">
      <c r="A13" s="101"/>
      <c r="B13" s="98"/>
      <c r="C13" s="82"/>
      <c r="D13" s="108"/>
      <c r="E13" s="109" t="s">
        <v>107</v>
      </c>
      <c r="F13" s="98"/>
      <c r="G13" s="84"/>
      <c r="H13" s="100"/>
    </row>
  </sheetData>
  <mergeCells count="2">
    <mergeCell ref="A2:H2"/>
    <mergeCell ref="A3:H3"/>
  </mergeCells>
  <phoneticPr fontId="44" type="noConversion"/>
  <printOptions horizontalCentered="1"/>
  <pageMargins left="0.74803149606299202" right="0.74803149606299202" top="0.98425196850393704" bottom="0.98425196850393704" header="0.511811023622047" footer="0.511811023622047"/>
  <pageSetup paperSize="9" orientation="landscape" horizontalDpi="1200" verticalDpi="1200"/>
</worksheet>
</file>

<file path=xl/worksheets/sheet9.xml><?xml version="1.0" encoding="utf-8"?>
<worksheet xmlns="http://schemas.openxmlformats.org/spreadsheetml/2006/main" xmlns:r="http://schemas.openxmlformats.org/officeDocument/2006/relationships">
  <dimension ref="A1:K10"/>
  <sheetViews>
    <sheetView workbookViewId="0">
      <selection activeCell="B11" sqref="B11"/>
    </sheetView>
  </sheetViews>
  <sheetFormatPr defaultColWidth="8.875" defaultRowHeight="15"/>
  <cols>
    <col min="1" max="1" width="29.25" style="79" customWidth="1"/>
    <col min="2" max="2" width="26.625" style="80" customWidth="1"/>
    <col min="3" max="3" width="32.875" style="79" customWidth="1"/>
    <col min="4" max="4" width="29.5" style="80" customWidth="1"/>
    <col min="5" max="10" width="9" style="79" customWidth="1"/>
    <col min="11" max="11" width="12.375" style="79" customWidth="1"/>
    <col min="12" max="32" width="9" style="79" customWidth="1"/>
    <col min="33" max="16384" width="8.875" style="79"/>
  </cols>
  <sheetData>
    <row r="1" spans="1:11" ht="24.95" customHeight="1">
      <c r="A1" s="81" t="s">
        <v>124</v>
      </c>
    </row>
    <row r="2" spans="1:11" ht="42" customHeight="1">
      <c r="A2" s="153" t="s">
        <v>125</v>
      </c>
      <c r="B2" s="153"/>
      <c r="C2" s="153"/>
      <c r="D2" s="153"/>
    </row>
    <row r="3" spans="1:11" ht="21.95" customHeight="1">
      <c r="A3" s="154" t="s">
        <v>54</v>
      </c>
      <c r="B3" s="154"/>
      <c r="C3" s="154"/>
      <c r="D3" s="154"/>
    </row>
    <row r="4" spans="1:11" ht="35.1" customHeight="1">
      <c r="A4" s="82" t="s">
        <v>82</v>
      </c>
      <c r="B4" s="82" t="s">
        <v>61</v>
      </c>
      <c r="C4" s="82" t="s">
        <v>82</v>
      </c>
      <c r="D4" s="82" t="s">
        <v>83</v>
      </c>
      <c r="K4" s="90"/>
    </row>
    <row r="5" spans="1:11" ht="35.1" customHeight="1">
      <c r="A5" s="83" t="s">
        <v>110</v>
      </c>
      <c r="B5" s="84">
        <f>'2025政府基金收支'!C5</f>
        <v>117011</v>
      </c>
      <c r="C5" s="83" t="s">
        <v>126</v>
      </c>
      <c r="D5" s="85">
        <f>'2025政府基金收支'!G5</f>
        <v>107011</v>
      </c>
    </row>
    <row r="6" spans="1:11" ht="35.1" customHeight="1">
      <c r="A6" s="86" t="s">
        <v>64</v>
      </c>
      <c r="B6" s="84">
        <v>6000</v>
      </c>
      <c r="C6" s="86" t="s">
        <v>65</v>
      </c>
      <c r="D6" s="84">
        <v>16000</v>
      </c>
    </row>
    <row r="7" spans="1:11" ht="35.1" customHeight="1">
      <c r="A7" s="83" t="s">
        <v>112</v>
      </c>
      <c r="B7" s="87"/>
      <c r="C7" s="86" t="s">
        <v>113</v>
      </c>
      <c r="D7" s="84"/>
    </row>
    <row r="8" spans="1:11" ht="35.1" customHeight="1">
      <c r="A8" s="83" t="s">
        <v>114</v>
      </c>
      <c r="B8" s="82"/>
      <c r="C8" s="83" t="s">
        <v>115</v>
      </c>
      <c r="D8" s="84"/>
    </row>
    <row r="9" spans="1:11" ht="35.1" customHeight="1">
      <c r="A9" s="86" t="s">
        <v>116</v>
      </c>
      <c r="B9" s="84"/>
      <c r="C9" s="83" t="s">
        <v>117</v>
      </c>
      <c r="D9" s="84"/>
    </row>
    <row r="10" spans="1:11" ht="35.1" customHeight="1">
      <c r="A10" s="88" t="s">
        <v>72</v>
      </c>
      <c r="B10" s="89">
        <f>B5+B6+B7+B8+B9</f>
        <v>123011</v>
      </c>
      <c r="C10" s="88" t="s">
        <v>73</v>
      </c>
      <c r="D10" s="89">
        <f>D5+D6+D7+D8+D9</f>
        <v>123011</v>
      </c>
    </row>
  </sheetData>
  <mergeCells count="2">
    <mergeCell ref="A2:D2"/>
    <mergeCell ref="A3:D3"/>
  </mergeCells>
  <phoneticPr fontId="44" type="noConversion"/>
  <printOptions horizontalCentered="1"/>
  <pageMargins left="0.74803149606299202" right="0.74803149606299202" top="0.98425196850393704" bottom="0.98425196850393704" header="0.511811023622047" footer="0.511811023622047"/>
  <pageSetup paperSize="9" orientation="landscape" horizontalDpi="1200" verticalDpi="120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J85"/>
  <sheetViews>
    <sheetView showZeros="0" workbookViewId="0">
      <pane xSplit="1" ySplit="6" topLeftCell="B7" activePane="bottomRight" state="frozen"/>
      <selection pane="topRight"/>
      <selection pane="bottomLeft"/>
      <selection pane="bottomRight" activeCell="C36" sqref="C36"/>
    </sheetView>
  </sheetViews>
  <sheetFormatPr defaultColWidth="9" defaultRowHeight="13.5"/>
  <cols>
    <col min="1" max="1" width="44.875" style="2" customWidth="1"/>
    <col min="2" max="4" width="11.625" style="2" customWidth="1"/>
    <col min="5" max="6" width="8.75" style="2" customWidth="1"/>
    <col min="7" max="7" width="9" style="2" customWidth="1"/>
    <col min="8" max="8" width="11.625" style="2" customWidth="1"/>
    <col min="9" max="9" width="10.25" style="2" customWidth="1"/>
    <col min="10" max="10" width="11.625" style="2" customWidth="1"/>
    <col min="11" max="11" width="5.5" style="2" customWidth="1"/>
    <col min="12" max="16384" width="9" style="2"/>
  </cols>
  <sheetData>
    <row r="1" spans="1:10" ht="15">
      <c r="A1" s="4" t="s">
        <v>127</v>
      </c>
      <c r="B1" s="5"/>
      <c r="C1" s="5"/>
      <c r="D1" s="5"/>
      <c r="E1" s="5"/>
      <c r="F1" s="5"/>
      <c r="G1" s="5"/>
      <c r="H1" s="5"/>
      <c r="I1" s="5"/>
      <c r="J1" s="5"/>
    </row>
    <row r="2" spans="1:10" ht="26.25">
      <c r="A2" s="156" t="s">
        <v>128</v>
      </c>
      <c r="B2" s="156"/>
      <c r="C2" s="156"/>
      <c r="D2" s="156"/>
      <c r="E2" s="156"/>
      <c r="F2" s="156"/>
      <c r="G2" s="156"/>
      <c r="H2" s="156"/>
      <c r="I2" s="156"/>
      <c r="J2" s="156"/>
    </row>
    <row r="3" spans="1:10" ht="20.100000000000001" customHeight="1">
      <c r="A3" s="157" t="s">
        <v>2</v>
      </c>
      <c r="B3" s="158"/>
      <c r="C3" s="158"/>
      <c r="D3" s="158"/>
      <c r="E3" s="158"/>
      <c r="F3" s="158"/>
      <c r="G3" s="158"/>
      <c r="H3" s="158"/>
      <c r="I3" s="158"/>
      <c r="J3" s="158"/>
    </row>
    <row r="4" spans="1:10" s="73" customFormat="1" ht="26.1" customHeight="1">
      <c r="A4" s="159" t="s">
        <v>129</v>
      </c>
      <c r="B4" s="159" t="s">
        <v>130</v>
      </c>
      <c r="C4" s="160"/>
      <c r="D4" s="161"/>
      <c r="E4" s="161"/>
      <c r="F4" s="161"/>
      <c r="G4" s="161"/>
      <c r="H4" s="162" t="s">
        <v>131</v>
      </c>
      <c r="I4" s="163"/>
      <c r="J4" s="163"/>
    </row>
    <row r="5" spans="1:10" s="73" customFormat="1" ht="54.95" customHeight="1">
      <c r="A5" s="164"/>
      <c r="B5" s="6" t="s">
        <v>132</v>
      </c>
      <c r="C5" s="6" t="s">
        <v>133</v>
      </c>
      <c r="D5" s="6" t="s">
        <v>134</v>
      </c>
      <c r="E5" s="6" t="s">
        <v>135</v>
      </c>
      <c r="F5" s="6" t="s">
        <v>136</v>
      </c>
      <c r="G5" s="6" t="s">
        <v>137</v>
      </c>
      <c r="H5" s="6" t="s">
        <v>132</v>
      </c>
      <c r="I5" s="6" t="s">
        <v>138</v>
      </c>
      <c r="J5" s="6" t="s">
        <v>139</v>
      </c>
    </row>
    <row r="6" spans="1:10" s="74" customFormat="1" ht="17.25" customHeight="1">
      <c r="A6" s="75" t="s">
        <v>132</v>
      </c>
      <c r="B6" s="76">
        <f t="shared" ref="B6:G6" si="0">SUM(B7:B84)</f>
        <v>207683.12999999995</v>
      </c>
      <c r="C6" s="76">
        <f t="shared" si="0"/>
        <v>197946.06</v>
      </c>
      <c r="D6" s="76">
        <f t="shared" si="0"/>
        <v>2460</v>
      </c>
      <c r="E6" s="76">
        <f t="shared" si="0"/>
        <v>0</v>
      </c>
      <c r="F6" s="76">
        <f t="shared" si="0"/>
        <v>0</v>
      </c>
      <c r="G6" s="76">
        <f t="shared" si="0"/>
        <v>7277.07</v>
      </c>
      <c r="H6" s="76">
        <f>I6+J6</f>
        <v>207683.13</v>
      </c>
      <c r="I6" s="76">
        <f>SUM(I7:I84)</f>
        <v>121248.88</v>
      </c>
      <c r="J6" s="76">
        <f>SUM(J7:J84)</f>
        <v>86434.25</v>
      </c>
    </row>
    <row r="7" spans="1:10" s="74" customFormat="1" ht="17.25" customHeight="1">
      <c r="A7" s="71" t="s">
        <v>140</v>
      </c>
      <c r="B7" s="77">
        <f>SUM(C7:G7)</f>
        <v>18917.18</v>
      </c>
      <c r="C7" s="77">
        <v>18917.18</v>
      </c>
      <c r="D7" s="77"/>
      <c r="E7" s="77"/>
      <c r="F7" s="77"/>
      <c r="G7" s="77"/>
      <c r="H7" s="77">
        <f>SUM(I7:J7)</f>
        <v>18917.18</v>
      </c>
      <c r="I7" s="11">
        <v>18367.88</v>
      </c>
      <c r="J7" s="77">
        <v>549.29999999999995</v>
      </c>
    </row>
    <row r="8" spans="1:10" s="74" customFormat="1" ht="17.25" customHeight="1">
      <c r="A8" s="71" t="s">
        <v>141</v>
      </c>
      <c r="B8" s="77">
        <f t="shared" ref="B8:B71" si="1">SUM(C8:G8)</f>
        <v>12.72</v>
      </c>
      <c r="C8" s="77">
        <v>12.72</v>
      </c>
      <c r="D8" s="77"/>
      <c r="E8" s="77"/>
      <c r="F8" s="77"/>
      <c r="G8" s="77"/>
      <c r="H8" s="77">
        <f t="shared" ref="H8:H28" si="2">SUM(I8:J8)</f>
        <v>12.72</v>
      </c>
      <c r="I8" s="11">
        <v>9.7200000000000006</v>
      </c>
      <c r="J8" s="77">
        <v>3</v>
      </c>
    </row>
    <row r="9" spans="1:10" s="74" customFormat="1" ht="17.25" customHeight="1">
      <c r="A9" s="71" t="s">
        <v>142</v>
      </c>
      <c r="B9" s="77">
        <f t="shared" si="1"/>
        <v>186.3</v>
      </c>
      <c r="C9" s="77">
        <v>186.3</v>
      </c>
      <c r="D9" s="77"/>
      <c r="E9" s="77"/>
      <c r="F9" s="77"/>
      <c r="G9" s="77"/>
      <c r="H9" s="77">
        <f t="shared" si="2"/>
        <v>186.3</v>
      </c>
      <c r="I9" s="11">
        <v>24.3</v>
      </c>
      <c r="J9" s="77">
        <v>162</v>
      </c>
    </row>
    <row r="10" spans="1:10" s="74" customFormat="1" ht="17.25" customHeight="1">
      <c r="A10" s="71" t="s">
        <v>143</v>
      </c>
      <c r="B10" s="77">
        <f t="shared" si="1"/>
        <v>293.7</v>
      </c>
      <c r="C10" s="77">
        <v>293.7</v>
      </c>
      <c r="D10" s="77"/>
      <c r="E10" s="77"/>
      <c r="F10" s="77"/>
      <c r="G10" s="77"/>
      <c r="H10" s="77">
        <f t="shared" si="2"/>
        <v>293.7</v>
      </c>
      <c r="I10" s="11">
        <v>15.55</v>
      </c>
      <c r="J10" s="77">
        <v>278.14999999999998</v>
      </c>
    </row>
    <row r="11" spans="1:10" s="74" customFormat="1" ht="17.25" customHeight="1">
      <c r="A11" s="71" t="s">
        <v>144</v>
      </c>
      <c r="B11" s="77">
        <f t="shared" si="1"/>
        <v>19.72</v>
      </c>
      <c r="C11" s="77">
        <v>19.72</v>
      </c>
      <c r="D11" s="77"/>
      <c r="E11" s="77"/>
      <c r="F11" s="77"/>
      <c r="G11" s="77"/>
      <c r="H11" s="77">
        <f t="shared" si="2"/>
        <v>19.72</v>
      </c>
      <c r="I11" s="11">
        <v>9.7200000000000006</v>
      </c>
      <c r="J11" s="77">
        <v>10</v>
      </c>
    </row>
    <row r="12" spans="1:10" s="74" customFormat="1" ht="17.25" customHeight="1">
      <c r="A12" s="71" t="s">
        <v>145</v>
      </c>
      <c r="B12" s="77">
        <f t="shared" si="1"/>
        <v>96.41</v>
      </c>
      <c r="C12" s="77">
        <v>96.41</v>
      </c>
      <c r="D12" s="77"/>
      <c r="E12" s="77"/>
      <c r="F12" s="77"/>
      <c r="G12" s="77"/>
      <c r="H12" s="77">
        <f t="shared" si="2"/>
        <v>96.41</v>
      </c>
      <c r="I12" s="11">
        <v>40.82</v>
      </c>
      <c r="J12" s="77">
        <v>55.59</v>
      </c>
    </row>
    <row r="13" spans="1:10" s="74" customFormat="1" ht="17.25" customHeight="1">
      <c r="A13" s="71" t="s">
        <v>146</v>
      </c>
      <c r="B13" s="77">
        <f t="shared" si="1"/>
        <v>31.52</v>
      </c>
      <c r="C13" s="77">
        <v>31.52</v>
      </c>
      <c r="D13" s="77"/>
      <c r="E13" s="77"/>
      <c r="F13" s="77"/>
      <c r="G13" s="77"/>
      <c r="H13" s="77">
        <f t="shared" si="2"/>
        <v>31.52</v>
      </c>
      <c r="I13" s="11">
        <v>16.52</v>
      </c>
      <c r="J13" s="77">
        <v>15</v>
      </c>
    </row>
    <row r="14" spans="1:10" s="74" customFormat="1" ht="17.25" customHeight="1">
      <c r="A14" s="71" t="s">
        <v>147</v>
      </c>
      <c r="B14" s="77">
        <f t="shared" si="1"/>
        <v>43.64</v>
      </c>
      <c r="C14" s="77">
        <v>43.64</v>
      </c>
      <c r="D14" s="77"/>
      <c r="E14" s="77"/>
      <c r="F14" s="77"/>
      <c r="G14" s="77"/>
      <c r="H14" s="77">
        <f t="shared" si="2"/>
        <v>43.64</v>
      </c>
      <c r="I14" s="11">
        <v>12.64</v>
      </c>
      <c r="J14" s="77">
        <v>31</v>
      </c>
    </row>
    <row r="15" spans="1:10" s="74" customFormat="1" ht="17.25" customHeight="1">
      <c r="A15" s="71" t="s">
        <v>148</v>
      </c>
      <c r="B15" s="77">
        <f t="shared" si="1"/>
        <v>38.93</v>
      </c>
      <c r="C15" s="77">
        <v>38.93</v>
      </c>
      <c r="D15" s="77"/>
      <c r="E15" s="77"/>
      <c r="F15" s="77"/>
      <c r="G15" s="77"/>
      <c r="H15" s="77">
        <f t="shared" si="2"/>
        <v>38.93</v>
      </c>
      <c r="I15" s="11">
        <v>16.989999999999998</v>
      </c>
      <c r="J15" s="77">
        <v>21.94</v>
      </c>
    </row>
    <row r="16" spans="1:10" s="74" customFormat="1" ht="17.25" customHeight="1">
      <c r="A16" s="71" t="s">
        <v>149</v>
      </c>
      <c r="B16" s="77">
        <f t="shared" si="1"/>
        <v>38.270000000000003</v>
      </c>
      <c r="C16" s="77">
        <v>38.270000000000003</v>
      </c>
      <c r="D16" s="77"/>
      <c r="E16" s="77"/>
      <c r="F16" s="77"/>
      <c r="G16" s="77"/>
      <c r="H16" s="77">
        <f t="shared" si="2"/>
        <v>38.270000000000003</v>
      </c>
      <c r="I16" s="11">
        <v>25.27</v>
      </c>
      <c r="J16" s="77">
        <v>13</v>
      </c>
    </row>
    <row r="17" spans="1:10" s="74" customFormat="1" ht="17.25" customHeight="1">
      <c r="A17" s="71" t="s">
        <v>150</v>
      </c>
      <c r="B17" s="77">
        <f t="shared" si="1"/>
        <v>11.72</v>
      </c>
      <c r="C17" s="77">
        <v>11.72</v>
      </c>
      <c r="D17" s="77"/>
      <c r="E17" s="77"/>
      <c r="F17" s="77"/>
      <c r="G17" s="77"/>
      <c r="H17" s="77">
        <f t="shared" si="2"/>
        <v>11.72</v>
      </c>
      <c r="I17" s="11">
        <v>9.7200000000000006</v>
      </c>
      <c r="J17" s="77">
        <v>2</v>
      </c>
    </row>
    <row r="18" spans="1:10" s="74" customFormat="1" ht="17.25" customHeight="1">
      <c r="A18" s="71" t="s">
        <v>151</v>
      </c>
      <c r="B18" s="77">
        <f t="shared" si="1"/>
        <v>281</v>
      </c>
      <c r="C18" s="77">
        <v>281</v>
      </c>
      <c r="D18" s="77"/>
      <c r="E18" s="77"/>
      <c r="F18" s="77"/>
      <c r="G18" s="77"/>
      <c r="H18" s="77">
        <f t="shared" si="2"/>
        <v>281</v>
      </c>
      <c r="I18" s="11">
        <v>154.68</v>
      </c>
      <c r="J18" s="77">
        <v>126.32</v>
      </c>
    </row>
    <row r="19" spans="1:10" s="74" customFormat="1" ht="17.25" customHeight="1">
      <c r="A19" s="71" t="s">
        <v>152</v>
      </c>
      <c r="B19" s="77">
        <f t="shared" si="1"/>
        <v>19.02</v>
      </c>
      <c r="C19" s="77">
        <v>19.02</v>
      </c>
      <c r="D19" s="77"/>
      <c r="E19" s="77"/>
      <c r="F19" s="77"/>
      <c r="G19" s="77"/>
      <c r="H19" s="77">
        <f t="shared" si="2"/>
        <v>19.02</v>
      </c>
      <c r="I19" s="11">
        <v>19.02</v>
      </c>
      <c r="J19" s="77"/>
    </row>
    <row r="20" spans="1:10" s="74" customFormat="1" ht="17.25" customHeight="1">
      <c r="A20" s="71" t="s">
        <v>153</v>
      </c>
      <c r="B20" s="77">
        <f t="shared" si="1"/>
        <v>58.93</v>
      </c>
      <c r="C20" s="77">
        <v>58.93</v>
      </c>
      <c r="D20" s="77"/>
      <c r="E20" s="77"/>
      <c r="F20" s="77"/>
      <c r="G20" s="77"/>
      <c r="H20" s="77">
        <f t="shared" si="2"/>
        <v>58.93</v>
      </c>
      <c r="I20" s="11">
        <v>39.130000000000003</v>
      </c>
      <c r="J20" s="77">
        <v>19.8</v>
      </c>
    </row>
    <row r="21" spans="1:10" s="74" customFormat="1" ht="17.25" customHeight="1">
      <c r="A21" s="71" t="s">
        <v>154</v>
      </c>
      <c r="B21" s="77">
        <f t="shared" si="1"/>
        <v>205.44</v>
      </c>
      <c r="C21" s="77">
        <f>H21</f>
        <v>205.44</v>
      </c>
      <c r="D21" s="77"/>
      <c r="E21" s="77"/>
      <c r="F21" s="77"/>
      <c r="G21" s="77"/>
      <c r="H21" s="77">
        <f t="shared" si="2"/>
        <v>205.44</v>
      </c>
      <c r="I21" s="11">
        <f>74.34+82</f>
        <v>156.34</v>
      </c>
      <c r="J21" s="77">
        <v>49.1</v>
      </c>
    </row>
    <row r="22" spans="1:10" s="74" customFormat="1" ht="17.25" customHeight="1">
      <c r="A22" s="71" t="s">
        <v>155</v>
      </c>
      <c r="B22" s="77">
        <f t="shared" si="1"/>
        <v>82.79</v>
      </c>
      <c r="C22" s="77">
        <v>82.79</v>
      </c>
      <c r="D22" s="77"/>
      <c r="E22" s="77"/>
      <c r="F22" s="77"/>
      <c r="G22" s="77"/>
      <c r="H22" s="77">
        <f t="shared" si="2"/>
        <v>82.79</v>
      </c>
      <c r="I22" s="11">
        <v>82.79</v>
      </c>
      <c r="J22" s="77">
        <v>0</v>
      </c>
    </row>
    <row r="23" spans="1:10" s="74" customFormat="1" ht="17.25" customHeight="1">
      <c r="A23" s="71" t="s">
        <v>156</v>
      </c>
      <c r="B23" s="77">
        <f t="shared" si="1"/>
        <v>31.68</v>
      </c>
      <c r="C23" s="77">
        <v>31.68</v>
      </c>
      <c r="D23" s="77"/>
      <c r="E23" s="77"/>
      <c r="F23" s="77"/>
      <c r="G23" s="77"/>
      <c r="H23" s="77">
        <f t="shared" si="2"/>
        <v>31.68</v>
      </c>
      <c r="I23" s="11">
        <v>31.68</v>
      </c>
      <c r="J23" s="77">
        <v>0</v>
      </c>
    </row>
    <row r="24" spans="1:10" s="74" customFormat="1" ht="17.25" customHeight="1">
      <c r="A24" s="71" t="s">
        <v>157</v>
      </c>
      <c r="B24" s="77">
        <f t="shared" si="1"/>
        <v>100</v>
      </c>
      <c r="C24" s="77">
        <v>100</v>
      </c>
      <c r="D24" s="77"/>
      <c r="E24" s="77"/>
      <c r="F24" s="77"/>
      <c r="G24" s="77"/>
      <c r="H24" s="77">
        <f t="shared" si="2"/>
        <v>100</v>
      </c>
      <c r="I24" s="11">
        <v>17.45</v>
      </c>
      <c r="J24" s="77">
        <v>82.55</v>
      </c>
    </row>
    <row r="25" spans="1:10" s="74" customFormat="1" ht="17.25" customHeight="1">
      <c r="A25" s="71" t="s">
        <v>158</v>
      </c>
      <c r="B25" s="77">
        <f t="shared" si="1"/>
        <v>135.37</v>
      </c>
      <c r="C25" s="77">
        <v>135.37</v>
      </c>
      <c r="D25" s="77"/>
      <c r="E25" s="77"/>
      <c r="F25" s="77"/>
      <c r="G25" s="77"/>
      <c r="H25" s="77">
        <f t="shared" si="2"/>
        <v>135.37</v>
      </c>
      <c r="I25" s="11">
        <v>79.430000000000007</v>
      </c>
      <c r="J25" s="77">
        <v>55.94</v>
      </c>
    </row>
    <row r="26" spans="1:10" s="74" customFormat="1" ht="17.25" customHeight="1">
      <c r="A26" s="71" t="s">
        <v>159</v>
      </c>
      <c r="B26" s="77">
        <f t="shared" si="1"/>
        <v>214.97</v>
      </c>
      <c r="C26" s="77">
        <v>214.97</v>
      </c>
      <c r="D26" s="77"/>
      <c r="E26" s="77"/>
      <c r="F26" s="77"/>
      <c r="G26" s="77"/>
      <c r="H26" s="77">
        <f t="shared" si="2"/>
        <v>214.97</v>
      </c>
      <c r="I26" s="11">
        <v>193.93</v>
      </c>
      <c r="J26" s="77">
        <v>21.04</v>
      </c>
    </row>
    <row r="27" spans="1:10" s="74" customFormat="1" ht="17.25" customHeight="1">
      <c r="A27" s="71" t="s">
        <v>160</v>
      </c>
      <c r="B27" s="77">
        <f t="shared" si="1"/>
        <v>613.22</v>
      </c>
      <c r="C27" s="77">
        <v>613.22</v>
      </c>
      <c r="D27" s="77"/>
      <c r="E27" s="77"/>
      <c r="F27" s="77"/>
      <c r="G27" s="77"/>
      <c r="H27" s="77">
        <f t="shared" si="2"/>
        <v>613.22</v>
      </c>
      <c r="I27" s="11">
        <v>588.22</v>
      </c>
      <c r="J27" s="77">
        <v>25</v>
      </c>
    </row>
    <row r="28" spans="1:10" s="74" customFormat="1" ht="17.25" customHeight="1">
      <c r="A28" s="71" t="s">
        <v>161</v>
      </c>
      <c r="B28" s="77">
        <f t="shared" si="1"/>
        <v>624.95000000000005</v>
      </c>
      <c r="C28" s="77">
        <v>624.95000000000005</v>
      </c>
      <c r="D28" s="77"/>
      <c r="E28" s="77"/>
      <c r="F28" s="77"/>
      <c r="G28" s="77"/>
      <c r="H28" s="77">
        <f t="shared" si="2"/>
        <v>624.95000000000005</v>
      </c>
      <c r="I28" s="11">
        <v>624.95000000000005</v>
      </c>
      <c r="J28" s="77">
        <v>0</v>
      </c>
    </row>
    <row r="29" spans="1:10" s="74" customFormat="1" ht="17.25" customHeight="1">
      <c r="A29" s="71" t="s">
        <v>162</v>
      </c>
      <c r="B29" s="77">
        <f t="shared" si="1"/>
        <v>16968.189999999999</v>
      </c>
      <c r="C29" s="77">
        <f>I29+J29</f>
        <v>16968.189999999999</v>
      </c>
      <c r="D29" s="77"/>
      <c r="E29" s="77"/>
      <c r="F29" s="77"/>
      <c r="G29" s="77"/>
      <c r="H29" s="77">
        <f t="shared" ref="H29:H39" si="3">I29+J29</f>
        <v>16968.189999999999</v>
      </c>
      <c r="I29" s="77">
        <v>5255.72</v>
      </c>
      <c r="J29" s="77">
        <v>11712.47</v>
      </c>
    </row>
    <row r="30" spans="1:10" s="74" customFormat="1" ht="17.25" customHeight="1">
      <c r="A30" s="71" t="s">
        <v>163</v>
      </c>
      <c r="B30" s="77">
        <f t="shared" si="1"/>
        <v>2776.96</v>
      </c>
      <c r="C30" s="77">
        <f>I30</f>
        <v>2776.96</v>
      </c>
      <c r="D30" s="77"/>
      <c r="E30" s="77"/>
      <c r="F30" s="77"/>
      <c r="G30" s="77"/>
      <c r="H30" s="77">
        <f t="shared" si="3"/>
        <v>2776.96</v>
      </c>
      <c r="I30" s="77">
        <v>2776.96</v>
      </c>
      <c r="J30" s="77"/>
    </row>
    <row r="31" spans="1:10" s="74" customFormat="1" ht="17.25" customHeight="1">
      <c r="A31" s="71" t="s">
        <v>164</v>
      </c>
      <c r="B31" s="77">
        <f t="shared" si="1"/>
        <v>367.91</v>
      </c>
      <c r="C31" s="77">
        <f t="shared" ref="C31:C39" si="4">I31</f>
        <v>367.91</v>
      </c>
      <c r="D31" s="77"/>
      <c r="E31" s="77"/>
      <c r="F31" s="77"/>
      <c r="G31" s="77"/>
      <c r="H31" s="77">
        <f t="shared" si="3"/>
        <v>367.91</v>
      </c>
      <c r="I31" s="77">
        <v>367.91</v>
      </c>
      <c r="J31" s="77"/>
    </row>
    <row r="32" spans="1:10" s="74" customFormat="1" ht="17.25" customHeight="1">
      <c r="A32" s="71" t="s">
        <v>165</v>
      </c>
      <c r="B32" s="77">
        <f t="shared" si="1"/>
        <v>4475.71</v>
      </c>
      <c r="C32" s="77">
        <f t="shared" si="4"/>
        <v>4475.71</v>
      </c>
      <c r="D32" s="77"/>
      <c r="E32" s="77"/>
      <c r="F32" s="77"/>
      <c r="G32" s="77"/>
      <c r="H32" s="77">
        <f t="shared" si="3"/>
        <v>4475.71</v>
      </c>
      <c r="I32" s="77">
        <v>4475.71</v>
      </c>
      <c r="J32" s="77"/>
    </row>
    <row r="33" spans="1:10" s="74" customFormat="1" ht="17.25" customHeight="1">
      <c r="A33" s="71" t="s">
        <v>166</v>
      </c>
      <c r="B33" s="77">
        <f t="shared" si="1"/>
        <v>5329.4</v>
      </c>
      <c r="C33" s="77">
        <f t="shared" si="4"/>
        <v>5329.4</v>
      </c>
      <c r="D33" s="77"/>
      <c r="E33" s="77"/>
      <c r="F33" s="77"/>
      <c r="G33" s="77"/>
      <c r="H33" s="77">
        <f t="shared" si="3"/>
        <v>5329.4</v>
      </c>
      <c r="I33" s="77">
        <v>5329.4</v>
      </c>
      <c r="J33" s="77"/>
    </row>
    <row r="34" spans="1:10" s="74" customFormat="1" ht="17.25" customHeight="1">
      <c r="A34" s="71" t="s">
        <v>167</v>
      </c>
      <c r="B34" s="77">
        <f t="shared" si="1"/>
        <v>1397.6</v>
      </c>
      <c r="C34" s="77">
        <f t="shared" si="4"/>
        <v>1397.6</v>
      </c>
      <c r="D34" s="77"/>
      <c r="E34" s="77"/>
      <c r="F34" s="77"/>
      <c r="G34" s="77"/>
      <c r="H34" s="77">
        <f t="shared" si="3"/>
        <v>1397.6</v>
      </c>
      <c r="I34" s="77">
        <v>1397.6</v>
      </c>
      <c r="J34" s="77"/>
    </row>
    <row r="35" spans="1:10" s="74" customFormat="1" ht="17.25" customHeight="1">
      <c r="A35" s="71" t="s">
        <v>168</v>
      </c>
      <c r="B35" s="77">
        <f t="shared" si="1"/>
        <v>2540.52</v>
      </c>
      <c r="C35" s="77">
        <f>I35-G35</f>
        <v>1232.52</v>
      </c>
      <c r="D35" s="77"/>
      <c r="E35" s="77"/>
      <c r="F35" s="77"/>
      <c r="G35" s="77">
        <v>1308</v>
      </c>
      <c r="H35" s="77">
        <f t="shared" si="3"/>
        <v>2540.52</v>
      </c>
      <c r="I35" s="77">
        <v>2540.52</v>
      </c>
      <c r="J35" s="77"/>
    </row>
    <row r="36" spans="1:10" s="74" customFormat="1" ht="17.25" customHeight="1">
      <c r="A36" s="71" t="s">
        <v>169</v>
      </c>
      <c r="B36" s="77">
        <f t="shared" si="1"/>
        <v>16</v>
      </c>
      <c r="C36" s="77">
        <f t="shared" si="4"/>
        <v>16</v>
      </c>
      <c r="D36" s="77"/>
      <c r="E36" s="77"/>
      <c r="F36" s="77"/>
      <c r="G36" s="77"/>
      <c r="H36" s="77">
        <f t="shared" si="3"/>
        <v>16</v>
      </c>
      <c r="I36" s="77">
        <v>16</v>
      </c>
      <c r="J36" s="77"/>
    </row>
    <row r="37" spans="1:10" s="74" customFormat="1" ht="17.25" customHeight="1">
      <c r="A37" s="71" t="s">
        <v>170</v>
      </c>
      <c r="B37" s="77">
        <f t="shared" si="1"/>
        <v>27.62</v>
      </c>
      <c r="C37" s="77">
        <f t="shared" si="4"/>
        <v>27.62</v>
      </c>
      <c r="D37" s="77"/>
      <c r="E37" s="77"/>
      <c r="F37" s="77"/>
      <c r="G37" s="77"/>
      <c r="H37" s="77">
        <f t="shared" si="3"/>
        <v>27.62</v>
      </c>
      <c r="I37" s="77">
        <v>27.62</v>
      </c>
      <c r="J37" s="77"/>
    </row>
    <row r="38" spans="1:10" s="74" customFormat="1" ht="17.25" customHeight="1">
      <c r="A38" s="71" t="s">
        <v>171</v>
      </c>
      <c r="B38" s="77">
        <f t="shared" si="1"/>
        <v>26.09</v>
      </c>
      <c r="C38" s="77">
        <f t="shared" si="4"/>
        <v>26.09</v>
      </c>
      <c r="D38" s="77"/>
      <c r="E38" s="77"/>
      <c r="F38" s="77"/>
      <c r="G38" s="77"/>
      <c r="H38" s="77">
        <f t="shared" si="3"/>
        <v>26.09</v>
      </c>
      <c r="I38" s="77">
        <v>26.09</v>
      </c>
      <c r="J38" s="77"/>
    </row>
    <row r="39" spans="1:10" s="74" customFormat="1" ht="17.25" customHeight="1">
      <c r="A39" s="71" t="s">
        <v>172</v>
      </c>
      <c r="B39" s="77">
        <f t="shared" si="1"/>
        <v>1801</v>
      </c>
      <c r="C39" s="77">
        <f t="shared" si="4"/>
        <v>1801</v>
      </c>
      <c r="D39" s="77"/>
      <c r="E39" s="77"/>
      <c r="F39" s="77"/>
      <c r="G39" s="77"/>
      <c r="H39" s="77">
        <f t="shared" si="3"/>
        <v>1801</v>
      </c>
      <c r="I39" s="77">
        <v>1801</v>
      </c>
      <c r="J39" s="77"/>
    </row>
    <row r="40" spans="1:10" s="74" customFormat="1" ht="17.25" customHeight="1">
      <c r="A40" s="19" t="s">
        <v>173</v>
      </c>
      <c r="B40" s="77">
        <f t="shared" si="1"/>
        <v>24760</v>
      </c>
      <c r="C40" s="77">
        <f>H40-G40</f>
        <v>24760</v>
      </c>
      <c r="D40" s="77"/>
      <c r="E40" s="77"/>
      <c r="F40" s="77"/>
      <c r="G40" s="77"/>
      <c r="H40" s="77">
        <f>SUM(I40:J40)</f>
        <v>24760</v>
      </c>
      <c r="I40" s="77">
        <v>4914</v>
      </c>
      <c r="J40" s="77">
        <v>19846</v>
      </c>
    </row>
    <row r="41" spans="1:10" s="74" customFormat="1" ht="17.25" customHeight="1">
      <c r="A41" s="19" t="s">
        <v>174</v>
      </c>
      <c r="B41" s="77">
        <f t="shared" si="1"/>
        <v>5867.86</v>
      </c>
      <c r="C41" s="77">
        <f t="shared" ref="C41:C46" si="5">H41-G41</f>
        <v>5867.86</v>
      </c>
      <c r="D41" s="77"/>
      <c r="E41" s="77"/>
      <c r="F41" s="77"/>
      <c r="G41" s="77"/>
      <c r="H41" s="77">
        <f t="shared" ref="H41:H46" si="6">SUM(I41:J41)</f>
        <v>5867.86</v>
      </c>
      <c r="I41" s="77">
        <v>5867.86</v>
      </c>
      <c r="J41" s="77"/>
    </row>
    <row r="42" spans="1:10" s="74" customFormat="1" ht="17.25" customHeight="1">
      <c r="A42" s="19" t="s">
        <v>175</v>
      </c>
      <c r="B42" s="77">
        <f t="shared" si="1"/>
        <v>2266.59</v>
      </c>
      <c r="C42" s="77">
        <f t="shared" si="5"/>
        <v>2266.59</v>
      </c>
      <c r="D42" s="77"/>
      <c r="E42" s="77"/>
      <c r="F42" s="77"/>
      <c r="G42" s="77"/>
      <c r="H42" s="77">
        <f t="shared" si="6"/>
        <v>2266.59</v>
      </c>
      <c r="I42" s="77">
        <v>2190.96</v>
      </c>
      <c r="J42" s="77">
        <v>75.63</v>
      </c>
    </row>
    <row r="43" spans="1:10" s="74" customFormat="1" ht="17.25" customHeight="1">
      <c r="A43" s="71" t="s">
        <v>176</v>
      </c>
      <c r="B43" s="77">
        <f t="shared" si="1"/>
        <v>27.73</v>
      </c>
      <c r="C43" s="77">
        <f t="shared" si="5"/>
        <v>27.73</v>
      </c>
      <c r="D43" s="77"/>
      <c r="E43" s="77"/>
      <c r="F43" s="77"/>
      <c r="G43" s="77"/>
      <c r="H43" s="77">
        <f t="shared" si="6"/>
        <v>27.73</v>
      </c>
      <c r="I43" s="77">
        <v>27.73</v>
      </c>
      <c r="J43" s="77"/>
    </row>
    <row r="44" spans="1:10" s="74" customFormat="1" ht="17.25" customHeight="1">
      <c r="A44" s="19" t="s">
        <v>177</v>
      </c>
      <c r="B44" s="77">
        <f t="shared" si="1"/>
        <v>11.82</v>
      </c>
      <c r="C44" s="77">
        <f t="shared" si="5"/>
        <v>11.82</v>
      </c>
      <c r="D44" s="77"/>
      <c r="E44" s="77"/>
      <c r="F44" s="77"/>
      <c r="G44" s="77"/>
      <c r="H44" s="77">
        <f t="shared" si="6"/>
        <v>11.82</v>
      </c>
      <c r="I44" s="77">
        <v>11.82</v>
      </c>
      <c r="J44" s="77"/>
    </row>
    <row r="45" spans="1:10" s="74" customFormat="1" ht="17.25" customHeight="1">
      <c r="A45" s="19" t="s">
        <v>178</v>
      </c>
      <c r="B45" s="77">
        <f t="shared" si="1"/>
        <v>1821.9</v>
      </c>
      <c r="C45" s="77">
        <f t="shared" si="5"/>
        <v>1821.9</v>
      </c>
      <c r="D45" s="77"/>
      <c r="E45" s="77"/>
      <c r="F45" s="77"/>
      <c r="G45" s="77"/>
      <c r="H45" s="77">
        <f t="shared" si="6"/>
        <v>1821.9</v>
      </c>
      <c r="I45" s="77">
        <v>1821.9</v>
      </c>
      <c r="J45" s="77"/>
    </row>
    <row r="46" spans="1:10" s="74" customFormat="1" ht="17.25" customHeight="1">
      <c r="A46" s="19" t="s">
        <v>179</v>
      </c>
      <c r="B46" s="77">
        <f t="shared" si="1"/>
        <v>2504.3599999999997</v>
      </c>
      <c r="C46" s="77">
        <f t="shared" si="5"/>
        <v>1167.3599999999999</v>
      </c>
      <c r="D46" s="77"/>
      <c r="E46" s="77"/>
      <c r="F46" s="57"/>
      <c r="G46" s="77">
        <v>1337</v>
      </c>
      <c r="H46" s="77">
        <f t="shared" si="6"/>
        <v>2504.36</v>
      </c>
      <c r="I46" s="77">
        <v>2457.0500000000002</v>
      </c>
      <c r="J46" s="77">
        <v>47.31</v>
      </c>
    </row>
    <row r="47" spans="1:10" s="74" customFormat="1" ht="17.25" customHeight="1">
      <c r="A47" s="19" t="s">
        <v>180</v>
      </c>
      <c r="B47" s="77">
        <f t="shared" si="1"/>
        <v>10.6</v>
      </c>
      <c r="C47" s="77">
        <v>10.6</v>
      </c>
      <c r="D47" s="77"/>
      <c r="E47" s="77"/>
      <c r="F47" s="77"/>
      <c r="G47" s="77"/>
      <c r="H47" s="77">
        <v>10.6</v>
      </c>
      <c r="I47" s="77">
        <v>10.6</v>
      </c>
      <c r="J47" s="77"/>
    </row>
    <row r="48" spans="1:10" s="74" customFormat="1" ht="17.25" customHeight="1">
      <c r="A48" s="19" t="s">
        <v>181</v>
      </c>
      <c r="B48" s="77">
        <f t="shared" si="1"/>
        <v>4761.79</v>
      </c>
      <c r="C48" s="77">
        <v>4761.79</v>
      </c>
      <c r="D48" s="77"/>
      <c r="E48" s="77"/>
      <c r="F48" s="77"/>
      <c r="G48" s="77"/>
      <c r="H48" s="77">
        <v>4761.79</v>
      </c>
      <c r="I48" s="77">
        <v>4754.79</v>
      </c>
      <c r="J48" s="77">
        <v>7</v>
      </c>
    </row>
    <row r="49" spans="1:10" s="74" customFormat="1" ht="17.25" customHeight="1">
      <c r="A49" s="19" t="s">
        <v>182</v>
      </c>
      <c r="B49" s="77">
        <f t="shared" si="1"/>
        <v>30109.75</v>
      </c>
      <c r="C49" s="77">
        <v>27649.75</v>
      </c>
      <c r="D49" s="77">
        <v>2460</v>
      </c>
      <c r="E49" s="77"/>
      <c r="F49" s="77"/>
      <c r="G49" s="77"/>
      <c r="H49" s="77">
        <f>I49+J49</f>
        <v>30109.75</v>
      </c>
      <c r="I49" s="77">
        <v>5895.75</v>
      </c>
      <c r="J49" s="77">
        <v>24214</v>
      </c>
    </row>
    <row r="50" spans="1:10" s="74" customFormat="1" ht="17.25" customHeight="1">
      <c r="A50" s="19" t="s">
        <v>183</v>
      </c>
      <c r="B50" s="77">
        <f t="shared" si="1"/>
        <v>2306.85</v>
      </c>
      <c r="C50" s="77">
        <f>H50</f>
        <v>2306.85</v>
      </c>
      <c r="D50" s="77"/>
      <c r="E50" s="77"/>
      <c r="F50" s="77"/>
      <c r="G50" s="77"/>
      <c r="H50" s="77">
        <f t="shared" ref="H50:H60" si="7">I50+J50</f>
        <v>2306.85</v>
      </c>
      <c r="I50" s="77">
        <v>2306.85</v>
      </c>
      <c r="J50" s="77"/>
    </row>
    <row r="51" spans="1:10" s="74" customFormat="1" ht="17.25" customHeight="1">
      <c r="A51" s="19" t="s">
        <v>184</v>
      </c>
      <c r="B51" s="77">
        <f t="shared" si="1"/>
        <v>3920.08</v>
      </c>
      <c r="C51" s="77">
        <v>3920.08</v>
      </c>
      <c r="D51" s="77"/>
      <c r="E51" s="77"/>
      <c r="F51" s="77"/>
      <c r="G51" s="77"/>
      <c r="H51" s="77">
        <f t="shared" si="7"/>
        <v>3920.08</v>
      </c>
      <c r="I51" s="77">
        <v>3920.08</v>
      </c>
      <c r="J51" s="77"/>
    </row>
    <row r="52" spans="1:10" s="74" customFormat="1" ht="17.25" customHeight="1">
      <c r="A52" s="19" t="s">
        <v>185</v>
      </c>
      <c r="B52" s="77">
        <f t="shared" si="1"/>
        <v>42.3</v>
      </c>
      <c r="C52" s="77">
        <v>42.3</v>
      </c>
      <c r="D52" s="77"/>
      <c r="E52" s="77"/>
      <c r="F52" s="77"/>
      <c r="G52" s="77"/>
      <c r="H52" s="77">
        <f t="shared" si="7"/>
        <v>42.3</v>
      </c>
      <c r="I52" s="77">
        <v>42.3</v>
      </c>
      <c r="J52" s="77"/>
    </row>
    <row r="53" spans="1:10" s="74" customFormat="1" ht="17.25" customHeight="1">
      <c r="A53" s="19" t="s">
        <v>186</v>
      </c>
      <c r="B53" s="77">
        <f t="shared" si="1"/>
        <v>3820.35</v>
      </c>
      <c r="C53" s="77">
        <v>3820.35</v>
      </c>
      <c r="D53" s="77"/>
      <c r="E53" s="77"/>
      <c r="F53" s="77"/>
      <c r="G53" s="77"/>
      <c r="H53" s="77">
        <f t="shared" si="7"/>
        <v>3820.35</v>
      </c>
      <c r="I53" s="77">
        <v>3820.35</v>
      </c>
      <c r="J53" s="77"/>
    </row>
    <row r="54" spans="1:10" s="74" customFormat="1" ht="17.25" customHeight="1">
      <c r="A54" s="71" t="s">
        <v>187</v>
      </c>
      <c r="B54" s="77">
        <f t="shared" si="1"/>
        <v>227.19</v>
      </c>
      <c r="C54" s="77">
        <v>227.19</v>
      </c>
      <c r="D54" s="77"/>
      <c r="E54" s="77"/>
      <c r="F54" s="77"/>
      <c r="G54" s="77"/>
      <c r="H54" s="77">
        <f t="shared" si="7"/>
        <v>227.19</v>
      </c>
      <c r="I54" s="77">
        <v>227.19</v>
      </c>
      <c r="J54" s="77"/>
    </row>
    <row r="55" spans="1:10" s="74" customFormat="1" ht="17.25" customHeight="1">
      <c r="A55" s="19" t="s">
        <v>188</v>
      </c>
      <c r="B55" s="77">
        <f t="shared" si="1"/>
        <v>1471</v>
      </c>
      <c r="C55" s="77">
        <v>1471</v>
      </c>
      <c r="D55" s="77"/>
      <c r="E55" s="77"/>
      <c r="F55" s="77"/>
      <c r="G55" s="77"/>
      <c r="H55" s="77">
        <f t="shared" si="7"/>
        <v>1471</v>
      </c>
      <c r="I55" s="77">
        <v>1471</v>
      </c>
      <c r="J55" s="77"/>
    </row>
    <row r="56" spans="1:10" s="74" customFormat="1" ht="17.25" customHeight="1">
      <c r="A56" s="19" t="s">
        <v>189</v>
      </c>
      <c r="B56" s="77">
        <f t="shared" si="1"/>
        <v>2594.48</v>
      </c>
      <c r="C56" s="77">
        <v>2594.48</v>
      </c>
      <c r="D56" s="77"/>
      <c r="E56" s="77"/>
      <c r="F56" s="77"/>
      <c r="G56" s="77"/>
      <c r="H56" s="77">
        <f t="shared" si="7"/>
        <v>2594.48</v>
      </c>
      <c r="I56" s="77">
        <v>2594.48</v>
      </c>
      <c r="J56" s="77"/>
    </row>
    <row r="57" spans="1:10" s="74" customFormat="1" ht="17.25" customHeight="1">
      <c r="A57" s="19" t="s">
        <v>190</v>
      </c>
      <c r="B57" s="77">
        <f t="shared" si="1"/>
        <v>2154.7800000000002</v>
      </c>
      <c r="C57" s="77">
        <v>2154.7800000000002</v>
      </c>
      <c r="D57" s="77"/>
      <c r="E57" s="77"/>
      <c r="F57" s="77"/>
      <c r="G57" s="77"/>
      <c r="H57" s="77">
        <f t="shared" si="7"/>
        <v>2154.7800000000002</v>
      </c>
      <c r="I57" s="77">
        <v>2154.7800000000002</v>
      </c>
      <c r="J57" s="77"/>
    </row>
    <row r="58" spans="1:10" s="74" customFormat="1" ht="17.25" customHeight="1">
      <c r="A58" s="19" t="s">
        <v>191</v>
      </c>
      <c r="B58" s="77">
        <f t="shared" si="1"/>
        <v>3343.27</v>
      </c>
      <c r="C58" s="77">
        <v>2021.2</v>
      </c>
      <c r="D58" s="77"/>
      <c r="E58" s="77"/>
      <c r="F58" s="77"/>
      <c r="G58" s="77">
        <v>1322.07</v>
      </c>
      <c r="H58" s="77">
        <f t="shared" si="7"/>
        <v>3343.27</v>
      </c>
      <c r="I58" s="77">
        <v>3343.27</v>
      </c>
      <c r="J58" s="77"/>
    </row>
    <row r="59" spans="1:10" s="74" customFormat="1" ht="17.25" customHeight="1">
      <c r="A59" s="19" t="s">
        <v>192</v>
      </c>
      <c r="B59" s="77">
        <f t="shared" si="1"/>
        <v>819.71</v>
      </c>
      <c r="C59" s="77">
        <v>819.71</v>
      </c>
      <c r="D59" s="77"/>
      <c r="E59" s="77"/>
      <c r="F59" s="77"/>
      <c r="G59" s="77"/>
      <c r="H59" s="77">
        <f t="shared" si="7"/>
        <v>819.71</v>
      </c>
      <c r="I59" s="77">
        <v>819.71</v>
      </c>
      <c r="J59" s="77"/>
    </row>
    <row r="60" spans="1:10" s="74" customFormat="1" ht="17.25" customHeight="1">
      <c r="A60" s="19" t="s">
        <v>193</v>
      </c>
      <c r="B60" s="77">
        <f t="shared" si="1"/>
        <v>72.239999999999995</v>
      </c>
      <c r="C60" s="77">
        <v>72.239999999999995</v>
      </c>
      <c r="D60" s="77"/>
      <c r="E60" s="77"/>
      <c r="F60" s="77"/>
      <c r="G60" s="77"/>
      <c r="H60" s="77">
        <f t="shared" si="7"/>
        <v>72.239999999999995</v>
      </c>
      <c r="I60" s="77">
        <v>72.239999999999995</v>
      </c>
      <c r="J60" s="77"/>
    </row>
    <row r="61" spans="1:10" s="74" customFormat="1" ht="17.25" customHeight="1">
      <c r="A61" s="19" t="s">
        <v>194</v>
      </c>
      <c r="B61" s="77">
        <f t="shared" si="1"/>
        <v>32375.57</v>
      </c>
      <c r="C61" s="77">
        <v>32375.57</v>
      </c>
      <c r="D61" s="77"/>
      <c r="E61" s="77"/>
      <c r="F61" s="77"/>
      <c r="G61" s="77"/>
      <c r="H61" s="77">
        <v>32375.57</v>
      </c>
      <c r="I61" s="77">
        <v>6010.48</v>
      </c>
      <c r="J61" s="77">
        <v>26365.09</v>
      </c>
    </row>
    <row r="62" spans="1:10" s="74" customFormat="1" ht="17.25" customHeight="1">
      <c r="A62" s="19" t="s">
        <v>195</v>
      </c>
      <c r="B62" s="77">
        <f t="shared" si="1"/>
        <v>2994.15</v>
      </c>
      <c r="C62" s="77">
        <v>2994.15</v>
      </c>
      <c r="D62" s="77"/>
      <c r="E62" s="77"/>
      <c r="F62" s="77"/>
      <c r="G62" s="77"/>
      <c r="H62" s="77">
        <v>2994.15</v>
      </c>
      <c r="I62" s="77">
        <v>2927.05</v>
      </c>
      <c r="J62" s="77">
        <v>67.099999999999994</v>
      </c>
    </row>
    <row r="63" spans="1:10" s="74" customFormat="1" ht="17.25" customHeight="1">
      <c r="A63" s="19" t="s">
        <v>196</v>
      </c>
      <c r="B63" s="77">
        <f t="shared" si="1"/>
        <v>3881.98</v>
      </c>
      <c r="C63" s="77">
        <v>3881.98</v>
      </c>
      <c r="D63" s="77"/>
      <c r="E63" s="77"/>
      <c r="F63" s="77"/>
      <c r="G63" s="77"/>
      <c r="H63" s="77">
        <v>3881.98</v>
      </c>
      <c r="I63" s="77">
        <v>3881.98</v>
      </c>
      <c r="J63" s="77"/>
    </row>
    <row r="64" spans="1:10" s="74" customFormat="1" ht="17.25" customHeight="1">
      <c r="A64" s="19" t="s">
        <v>197</v>
      </c>
      <c r="B64" s="77">
        <f t="shared" si="1"/>
        <v>2631.74</v>
      </c>
      <c r="C64" s="77">
        <v>2631.74</v>
      </c>
      <c r="D64" s="77"/>
      <c r="E64" s="77"/>
      <c r="F64" s="77"/>
      <c r="G64" s="77"/>
      <c r="H64" s="77">
        <v>2631.74</v>
      </c>
      <c r="I64" s="77">
        <v>2631.74</v>
      </c>
      <c r="J64" s="77"/>
    </row>
    <row r="65" spans="1:10" s="74" customFormat="1" ht="17.25" customHeight="1">
      <c r="A65" s="19" t="s">
        <v>198</v>
      </c>
      <c r="B65" s="77">
        <f t="shared" si="1"/>
        <v>4676.33</v>
      </c>
      <c r="C65" s="77">
        <v>4676.33</v>
      </c>
      <c r="D65" s="77"/>
      <c r="E65" s="77"/>
      <c r="F65" s="77"/>
      <c r="G65" s="77"/>
      <c r="H65" s="77">
        <v>4676.33</v>
      </c>
      <c r="I65" s="77">
        <v>4676.33</v>
      </c>
      <c r="J65" s="77"/>
    </row>
    <row r="66" spans="1:10" s="74" customFormat="1" ht="17.25" customHeight="1">
      <c r="A66" s="19" t="s">
        <v>199</v>
      </c>
      <c r="B66" s="77">
        <f t="shared" si="1"/>
        <v>2973.52</v>
      </c>
      <c r="C66" s="77">
        <v>2973.52</v>
      </c>
      <c r="D66" s="77"/>
      <c r="E66" s="77"/>
      <c r="F66" s="77"/>
      <c r="G66" s="77"/>
      <c r="H66" s="77">
        <v>2973.52</v>
      </c>
      <c r="I66" s="77">
        <v>2973.52</v>
      </c>
      <c r="J66" s="77"/>
    </row>
    <row r="67" spans="1:10" s="74" customFormat="1" ht="17.25" customHeight="1">
      <c r="A67" s="19" t="s">
        <v>200</v>
      </c>
      <c r="B67" s="77">
        <f t="shared" si="1"/>
        <v>1103.51</v>
      </c>
      <c r="C67" s="77">
        <v>1103.51</v>
      </c>
      <c r="D67" s="77"/>
      <c r="E67" s="77"/>
      <c r="F67" s="77"/>
      <c r="G67" s="77"/>
      <c r="H67" s="77">
        <v>1103.51</v>
      </c>
      <c r="I67" s="77">
        <v>1103.51</v>
      </c>
      <c r="J67" s="77"/>
    </row>
    <row r="68" spans="1:10" s="74" customFormat="1" ht="17.25" customHeight="1">
      <c r="A68" s="19" t="s">
        <v>201</v>
      </c>
      <c r="B68" s="77">
        <f t="shared" si="1"/>
        <v>837.33</v>
      </c>
      <c r="C68" s="77">
        <v>837.33</v>
      </c>
      <c r="D68" s="77"/>
      <c r="E68" s="77"/>
      <c r="F68" s="77"/>
      <c r="G68" s="77"/>
      <c r="H68" s="77">
        <v>837.33</v>
      </c>
      <c r="I68" s="77">
        <v>837.33</v>
      </c>
      <c r="J68" s="77"/>
    </row>
    <row r="69" spans="1:10" s="74" customFormat="1" ht="17.25" customHeight="1">
      <c r="A69" s="19" t="s">
        <v>202</v>
      </c>
      <c r="B69" s="77">
        <f t="shared" si="1"/>
        <v>348.72</v>
      </c>
      <c r="C69" s="77">
        <v>348.72</v>
      </c>
      <c r="D69" s="77"/>
      <c r="E69" s="77"/>
      <c r="F69" s="77"/>
      <c r="G69" s="77"/>
      <c r="H69" s="77">
        <v>348.72</v>
      </c>
      <c r="I69" s="77">
        <v>348.72</v>
      </c>
      <c r="J69" s="77"/>
    </row>
    <row r="70" spans="1:10" s="74" customFormat="1" ht="17.25" customHeight="1">
      <c r="A70" s="19" t="s">
        <v>203</v>
      </c>
      <c r="B70" s="77">
        <f t="shared" si="1"/>
        <v>4886.12</v>
      </c>
      <c r="C70" s="77">
        <v>1576.12</v>
      </c>
      <c r="D70" s="77"/>
      <c r="E70" s="77"/>
      <c r="F70" s="77"/>
      <c r="G70" s="77">
        <v>3310</v>
      </c>
      <c r="H70" s="77">
        <v>4886.12</v>
      </c>
      <c r="I70" s="77">
        <v>2372.1999999999998</v>
      </c>
      <c r="J70" s="77">
        <v>2513.92</v>
      </c>
    </row>
    <row r="71" spans="1:10" s="74" customFormat="1" ht="17.25" customHeight="1">
      <c r="A71" s="19" t="s">
        <v>204</v>
      </c>
      <c r="B71" s="77">
        <f t="shared" si="1"/>
        <v>226.88</v>
      </c>
      <c r="C71" s="77">
        <v>226.88</v>
      </c>
      <c r="D71" s="77"/>
      <c r="E71" s="77"/>
      <c r="F71" s="77"/>
      <c r="G71" s="77"/>
      <c r="H71" s="77">
        <v>226.88</v>
      </c>
      <c r="I71" s="77">
        <v>171.88</v>
      </c>
      <c r="J71" s="77">
        <v>55</v>
      </c>
    </row>
    <row r="72" spans="1:10" s="74" customFormat="1" ht="17.25" customHeight="1">
      <c r="A72" s="19" t="s">
        <v>205</v>
      </c>
      <c r="B72" s="77">
        <f t="shared" ref="B72" si="8">SUM(C72:G72)</f>
        <v>48.15</v>
      </c>
      <c r="C72" s="77">
        <v>48.15</v>
      </c>
      <c r="D72" s="77"/>
      <c r="E72" s="77"/>
      <c r="F72" s="77"/>
      <c r="G72" s="77"/>
      <c r="H72" s="77">
        <v>48.15</v>
      </c>
      <c r="I72" s="77">
        <v>38.15</v>
      </c>
      <c r="J72" s="77">
        <v>10</v>
      </c>
    </row>
    <row r="73" spans="1:10" s="74" customFormat="1" ht="17.25" customHeight="1">
      <c r="A73" s="19"/>
      <c r="B73" s="77"/>
      <c r="C73" s="77"/>
      <c r="D73" s="77"/>
      <c r="E73" s="77"/>
      <c r="F73" s="77"/>
      <c r="G73" s="77"/>
      <c r="H73" s="77"/>
      <c r="I73" s="77"/>
      <c r="J73" s="77"/>
    </row>
    <row r="74" spans="1:10" s="74" customFormat="1" ht="17.25" customHeight="1">
      <c r="A74" s="19"/>
      <c r="B74" s="77"/>
      <c r="C74" s="77"/>
      <c r="D74" s="77"/>
      <c r="E74" s="77"/>
      <c r="F74" s="77"/>
      <c r="G74" s="77"/>
      <c r="H74" s="77"/>
      <c r="I74" s="77"/>
      <c r="J74" s="77"/>
    </row>
    <row r="75" spans="1:10" s="74" customFormat="1" ht="17.25" customHeight="1">
      <c r="A75" s="19"/>
      <c r="B75" s="77"/>
      <c r="C75" s="77"/>
      <c r="D75" s="77"/>
      <c r="E75" s="77"/>
      <c r="F75" s="77"/>
      <c r="G75" s="77"/>
      <c r="H75" s="77"/>
      <c r="I75" s="77"/>
      <c r="J75" s="77"/>
    </row>
    <row r="76" spans="1:10" s="74" customFormat="1" ht="17.25" customHeight="1">
      <c r="A76" s="19"/>
      <c r="B76" s="77"/>
      <c r="C76" s="77"/>
      <c r="D76" s="77"/>
      <c r="E76" s="77"/>
      <c r="F76" s="77"/>
      <c r="G76" s="77"/>
      <c r="H76" s="77"/>
      <c r="I76" s="77"/>
      <c r="J76" s="77"/>
    </row>
    <row r="77" spans="1:10" s="74" customFormat="1" ht="17.25" customHeight="1">
      <c r="A77" s="19"/>
      <c r="B77" s="77"/>
      <c r="C77" s="77"/>
      <c r="D77" s="77"/>
      <c r="E77" s="77"/>
      <c r="F77" s="77"/>
      <c r="G77" s="77"/>
      <c r="H77" s="77"/>
      <c r="I77" s="77"/>
      <c r="J77" s="77"/>
    </row>
    <row r="78" spans="1:10" s="74" customFormat="1" ht="17.25" customHeight="1">
      <c r="A78" s="19"/>
      <c r="B78" s="77"/>
      <c r="C78" s="77"/>
      <c r="D78" s="77"/>
      <c r="E78" s="77"/>
      <c r="F78" s="77"/>
      <c r="G78" s="77"/>
      <c r="H78" s="77"/>
      <c r="I78" s="77"/>
      <c r="J78" s="77"/>
    </row>
    <row r="79" spans="1:10" s="74" customFormat="1" ht="17.25" customHeight="1">
      <c r="A79" s="19"/>
      <c r="B79" s="77"/>
      <c r="C79" s="77"/>
      <c r="D79" s="77"/>
      <c r="E79" s="77"/>
      <c r="F79" s="77"/>
      <c r="G79" s="77"/>
      <c r="H79" s="77"/>
      <c r="I79" s="77"/>
      <c r="J79" s="77"/>
    </row>
    <row r="80" spans="1:10" ht="17.25" customHeight="1">
      <c r="A80" s="19"/>
      <c r="B80" s="77"/>
      <c r="C80" s="77"/>
      <c r="D80" s="77"/>
      <c r="E80" s="77"/>
      <c r="F80" s="77"/>
      <c r="G80" s="77"/>
      <c r="H80" s="77"/>
      <c r="I80" s="77"/>
      <c r="J80" s="77"/>
    </row>
    <row r="81" spans="1:10" ht="17.25" customHeight="1">
      <c r="A81" s="19"/>
      <c r="B81" s="77"/>
      <c r="C81" s="77"/>
      <c r="D81" s="77"/>
      <c r="E81" s="77"/>
      <c r="F81" s="77"/>
      <c r="G81" s="77"/>
      <c r="H81" s="77"/>
      <c r="I81" s="77"/>
      <c r="J81" s="77"/>
    </row>
    <row r="82" spans="1:10" ht="17.25" customHeight="1">
      <c r="A82" s="19"/>
      <c r="B82" s="77"/>
      <c r="C82" s="77"/>
      <c r="D82" s="77"/>
      <c r="E82" s="77"/>
      <c r="F82" s="77"/>
      <c r="G82" s="77"/>
      <c r="H82" s="77"/>
      <c r="I82" s="77"/>
      <c r="J82" s="77"/>
    </row>
    <row r="83" spans="1:10" ht="17.25" customHeight="1">
      <c r="A83" s="19"/>
      <c r="B83" s="77"/>
      <c r="C83" s="77"/>
      <c r="D83" s="77"/>
      <c r="E83" s="77"/>
      <c r="F83" s="77"/>
      <c r="G83" s="77"/>
      <c r="H83" s="77"/>
      <c r="I83" s="77"/>
      <c r="J83" s="77"/>
    </row>
    <row r="84" spans="1:10" ht="14.25">
      <c r="A84" s="19"/>
      <c r="B84" s="77"/>
      <c r="C84" s="77"/>
      <c r="D84" s="77"/>
      <c r="E84" s="77"/>
      <c r="F84" s="77"/>
      <c r="G84" s="77"/>
      <c r="H84" s="77"/>
      <c r="I84" s="77"/>
      <c r="J84" s="77"/>
    </row>
    <row r="85" spans="1:10" ht="14.25">
      <c r="A85" s="78" t="s">
        <v>206</v>
      </c>
      <c r="B85" s="78"/>
      <c r="C85" s="78"/>
      <c r="D85" s="78"/>
      <c r="E85" s="78"/>
      <c r="F85" s="78"/>
      <c r="G85" s="78"/>
      <c r="H85" s="78"/>
      <c r="I85" s="78"/>
      <c r="J85" s="78"/>
    </row>
  </sheetData>
  <mergeCells count="5">
    <mergeCell ref="A2:J2"/>
    <mergeCell ref="A3:J3"/>
    <mergeCell ref="B4:G4"/>
    <mergeCell ref="H4:J4"/>
    <mergeCell ref="A4:A5"/>
  </mergeCells>
  <phoneticPr fontId="44" type="noConversion"/>
  <printOptions horizontalCentered="1"/>
  <pageMargins left="0.21" right="0.18" top="0.75" bottom="0.59" header="0.511811023622047" footer="0.511811023622047"/>
  <pageSetup paperSize="9" scale="85" orientation="landscape" horizontalDpi="1200" verticalDpi="1200"/>
  <legacyDrawing r:id="rId1"/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72"/>
  <sheetViews>
    <sheetView topLeftCell="A4" workbookViewId="0">
      <selection activeCell="C21" sqref="C21"/>
    </sheetView>
  </sheetViews>
  <sheetFormatPr defaultColWidth="9" defaultRowHeight="13.5"/>
  <cols>
    <col min="1" max="1" width="5.75" style="58" customWidth="1"/>
    <col min="2" max="2" width="43.625" style="58" customWidth="1"/>
    <col min="3" max="6" width="15.625" style="58" customWidth="1"/>
    <col min="7" max="16384" width="9" style="58"/>
  </cols>
  <sheetData>
    <row r="1" spans="1:6" ht="14.25">
      <c r="A1" s="59" t="s">
        <v>207</v>
      </c>
      <c r="B1" s="60"/>
      <c r="C1" s="61"/>
      <c r="D1" s="62"/>
      <c r="E1" s="62"/>
      <c r="F1" s="62"/>
    </row>
    <row r="2" spans="1:6" ht="64.5" customHeight="1">
      <c r="A2" s="165" t="s">
        <v>208</v>
      </c>
      <c r="B2" s="166"/>
      <c r="C2" s="166"/>
      <c r="D2" s="166"/>
      <c r="E2" s="166"/>
      <c r="F2" s="166"/>
    </row>
    <row r="3" spans="1:6" ht="26.25">
      <c r="A3" s="63"/>
      <c r="B3" s="63"/>
      <c r="C3" s="64"/>
      <c r="D3" s="167" t="s">
        <v>209</v>
      </c>
      <c r="E3" s="168"/>
      <c r="F3" s="168"/>
    </row>
    <row r="4" spans="1:6" s="56" customFormat="1" ht="14.25">
      <c r="A4" s="169" t="s">
        <v>210</v>
      </c>
      <c r="B4" s="169" t="s">
        <v>211</v>
      </c>
      <c r="C4" s="169" t="s">
        <v>212</v>
      </c>
      <c r="D4" s="169"/>
      <c r="E4" s="169"/>
      <c r="F4" s="169"/>
    </row>
    <row r="5" spans="1:6" s="56" customFormat="1" ht="25.5">
      <c r="A5" s="169"/>
      <c r="B5" s="169"/>
      <c r="C5" s="65" t="s">
        <v>132</v>
      </c>
      <c r="D5" s="66" t="s">
        <v>213</v>
      </c>
      <c r="E5" s="66" t="s">
        <v>214</v>
      </c>
      <c r="F5" s="66" t="s">
        <v>215</v>
      </c>
    </row>
    <row r="6" spans="1:6" s="57" customFormat="1" ht="15.75">
      <c r="A6" s="67"/>
      <c r="B6" s="68" t="s">
        <v>132</v>
      </c>
      <c r="C6" s="69">
        <f>SUM(C7:C72)</f>
        <v>121249.12</v>
      </c>
      <c r="D6" s="69">
        <f>SUM(D7:D72)</f>
        <v>97944.7</v>
      </c>
      <c r="E6" s="69">
        <f>SUM(E7:E72)</f>
        <v>17177.41</v>
      </c>
      <c r="F6" s="69">
        <f>SUM(F7:F72)</f>
        <v>6127.01</v>
      </c>
    </row>
    <row r="7" spans="1:6" s="57" customFormat="1" ht="15">
      <c r="A7" s="70">
        <v>1</v>
      </c>
      <c r="B7" s="71" t="s">
        <v>140</v>
      </c>
      <c r="C7" s="11">
        <f>SUM(D7:F7)</f>
        <v>18367.88</v>
      </c>
      <c r="D7" s="72">
        <v>16299.38</v>
      </c>
      <c r="E7" s="72">
        <f>1901.5+20</f>
        <v>1921.5</v>
      </c>
      <c r="F7" s="11">
        <v>147</v>
      </c>
    </row>
    <row r="8" spans="1:6" s="57" customFormat="1" ht="15">
      <c r="A8" s="7">
        <v>2</v>
      </c>
      <c r="B8" s="71" t="s">
        <v>141</v>
      </c>
      <c r="C8" s="11">
        <f t="shared" ref="C8:C22" si="0">SUM(D8:F8)</f>
        <v>9.7200000000000006</v>
      </c>
      <c r="D8" s="72"/>
      <c r="E8" s="72">
        <v>9.7200000000000006</v>
      </c>
      <c r="F8" s="11"/>
    </row>
    <row r="9" spans="1:6" s="57" customFormat="1" ht="15">
      <c r="A9" s="70">
        <v>3</v>
      </c>
      <c r="B9" s="71" t="s">
        <v>142</v>
      </c>
      <c r="C9" s="11">
        <f t="shared" si="0"/>
        <v>24.3</v>
      </c>
      <c r="D9" s="72"/>
      <c r="E9" s="72">
        <f>22.8+1.5</f>
        <v>24.3</v>
      </c>
      <c r="F9" s="11"/>
    </row>
    <row r="10" spans="1:6" s="57" customFormat="1" ht="15">
      <c r="A10" s="7">
        <v>4</v>
      </c>
      <c r="B10" s="71" t="s">
        <v>143</v>
      </c>
      <c r="C10" s="11">
        <f t="shared" si="0"/>
        <v>15.55</v>
      </c>
      <c r="D10" s="72"/>
      <c r="E10" s="72">
        <v>15.55</v>
      </c>
      <c r="F10" s="11"/>
    </row>
    <row r="11" spans="1:6" s="57" customFormat="1" ht="15">
      <c r="A11" s="70">
        <v>5</v>
      </c>
      <c r="B11" s="71" t="s">
        <v>144</v>
      </c>
      <c r="C11" s="11">
        <f t="shared" si="0"/>
        <v>9.7200000000000006</v>
      </c>
      <c r="D11" s="72"/>
      <c r="E11" s="72">
        <v>9.7200000000000006</v>
      </c>
      <c r="F11" s="11"/>
    </row>
    <row r="12" spans="1:6" s="57" customFormat="1" ht="15">
      <c r="A12" s="7">
        <v>6</v>
      </c>
      <c r="B12" s="71" t="s">
        <v>145</v>
      </c>
      <c r="C12" s="11">
        <f t="shared" si="0"/>
        <v>40.82</v>
      </c>
      <c r="D12" s="72"/>
      <c r="E12" s="72">
        <f>35.82+5</f>
        <v>40.82</v>
      </c>
      <c r="F12" s="11"/>
    </row>
    <row r="13" spans="1:6" s="57" customFormat="1" ht="15">
      <c r="A13" s="70">
        <v>7</v>
      </c>
      <c r="B13" s="71" t="s">
        <v>146</v>
      </c>
      <c r="C13" s="11">
        <f t="shared" si="0"/>
        <v>16.52</v>
      </c>
      <c r="D13" s="72"/>
      <c r="E13" s="72">
        <f>15.52+1</f>
        <v>16.52</v>
      </c>
      <c r="F13" s="11"/>
    </row>
    <row r="14" spans="1:6" s="57" customFormat="1" ht="15">
      <c r="A14" s="7">
        <v>8</v>
      </c>
      <c r="B14" s="71" t="s">
        <v>147</v>
      </c>
      <c r="C14" s="11">
        <f t="shared" si="0"/>
        <v>12.64</v>
      </c>
      <c r="D14" s="72"/>
      <c r="E14" s="72">
        <v>12.64</v>
      </c>
      <c r="F14" s="11"/>
    </row>
    <row r="15" spans="1:6" s="57" customFormat="1" ht="15">
      <c r="A15" s="70">
        <v>9</v>
      </c>
      <c r="B15" s="71" t="s">
        <v>148</v>
      </c>
      <c r="C15" s="11">
        <f t="shared" si="0"/>
        <v>16.989999999999998</v>
      </c>
      <c r="D15" s="72"/>
      <c r="E15" s="72">
        <f>14.19+2.8</f>
        <v>16.989999999999998</v>
      </c>
      <c r="F15" s="11"/>
    </row>
    <row r="16" spans="1:6" s="57" customFormat="1" ht="15">
      <c r="A16" s="7">
        <v>10</v>
      </c>
      <c r="B16" s="71" t="s">
        <v>149</v>
      </c>
      <c r="C16" s="11">
        <f t="shared" si="0"/>
        <v>25.27</v>
      </c>
      <c r="D16" s="72"/>
      <c r="E16" s="72">
        <f>21+4.27</f>
        <v>25.27</v>
      </c>
      <c r="F16" s="11"/>
    </row>
    <row r="17" spans="1:6" s="57" customFormat="1" ht="15">
      <c r="A17" s="70">
        <v>11</v>
      </c>
      <c r="B17" s="71" t="s">
        <v>150</v>
      </c>
      <c r="C17" s="11">
        <f t="shared" si="0"/>
        <v>9.7200000000000006</v>
      </c>
      <c r="D17" s="72"/>
      <c r="E17" s="72">
        <v>9.7200000000000006</v>
      </c>
      <c r="F17" s="11"/>
    </row>
    <row r="18" spans="1:6" s="57" customFormat="1" ht="15">
      <c r="A18" s="7">
        <v>12</v>
      </c>
      <c r="B18" s="71" t="s">
        <v>151</v>
      </c>
      <c r="C18" s="11">
        <f t="shared" si="0"/>
        <v>154.68</v>
      </c>
      <c r="D18" s="72"/>
      <c r="E18" s="72">
        <f>149.59+5.09</f>
        <v>154.68</v>
      </c>
      <c r="F18" s="11"/>
    </row>
    <row r="19" spans="1:6" s="57" customFormat="1" ht="15">
      <c r="A19" s="70">
        <v>13</v>
      </c>
      <c r="B19" s="71" t="s">
        <v>152</v>
      </c>
      <c r="C19" s="11">
        <f t="shared" si="0"/>
        <v>19.02</v>
      </c>
      <c r="D19" s="72"/>
      <c r="E19" s="72">
        <f>18.78+0.24</f>
        <v>19.02</v>
      </c>
      <c r="F19" s="11"/>
    </row>
    <row r="20" spans="1:6" s="57" customFormat="1" ht="15">
      <c r="A20" s="7">
        <v>14</v>
      </c>
      <c r="B20" s="71" t="s">
        <v>153</v>
      </c>
      <c r="C20" s="11">
        <f t="shared" si="0"/>
        <v>39.130000000000003</v>
      </c>
      <c r="D20" s="72">
        <v>8.42</v>
      </c>
      <c r="E20" s="72">
        <v>30.71</v>
      </c>
      <c r="F20" s="11"/>
    </row>
    <row r="21" spans="1:6" s="57" customFormat="1" ht="15">
      <c r="A21" s="70">
        <v>15</v>
      </c>
      <c r="B21" s="71" t="s">
        <v>154</v>
      </c>
      <c r="C21" s="11">
        <f t="shared" si="0"/>
        <v>156.34</v>
      </c>
      <c r="D21" s="72">
        <v>13.57</v>
      </c>
      <c r="E21" s="72">
        <f>60.77+82</f>
        <v>142.77000000000001</v>
      </c>
      <c r="F21" s="11"/>
    </row>
    <row r="22" spans="1:6" s="57" customFormat="1" ht="15">
      <c r="A22" s="7">
        <v>16</v>
      </c>
      <c r="B22" s="71" t="s">
        <v>155</v>
      </c>
      <c r="C22" s="11">
        <f t="shared" si="0"/>
        <v>82.79</v>
      </c>
      <c r="D22" s="72">
        <v>10.76</v>
      </c>
      <c r="E22" s="72">
        <v>72.03</v>
      </c>
      <c r="F22" s="11"/>
    </row>
    <row r="23" spans="1:6" s="57" customFormat="1" ht="15">
      <c r="A23" s="70">
        <v>17</v>
      </c>
      <c r="B23" s="71" t="s">
        <v>156</v>
      </c>
      <c r="C23" s="11">
        <f t="shared" ref="C23:C28" si="1">SUM(D23:F23)</f>
        <v>31.68</v>
      </c>
      <c r="D23" s="72">
        <v>10.3</v>
      </c>
      <c r="E23" s="72">
        <v>21.38</v>
      </c>
      <c r="F23" s="11"/>
    </row>
    <row r="24" spans="1:6" s="57" customFormat="1" ht="15">
      <c r="A24" s="7">
        <v>18</v>
      </c>
      <c r="B24" s="71" t="s">
        <v>157</v>
      </c>
      <c r="C24" s="11">
        <f t="shared" si="1"/>
        <v>17.45</v>
      </c>
      <c r="D24" s="72">
        <v>4.68</v>
      </c>
      <c r="E24" s="72">
        <v>12.77</v>
      </c>
      <c r="F24" s="11"/>
    </row>
    <row r="25" spans="1:6" s="57" customFormat="1" ht="15">
      <c r="A25" s="70">
        <v>19</v>
      </c>
      <c r="B25" s="71" t="s">
        <v>158</v>
      </c>
      <c r="C25" s="11">
        <f t="shared" si="1"/>
        <v>79.430000000000007</v>
      </c>
      <c r="D25" s="72">
        <v>73</v>
      </c>
      <c r="E25" s="72">
        <v>6.43</v>
      </c>
      <c r="F25" s="11"/>
    </row>
    <row r="26" spans="1:6" s="57" customFormat="1" ht="15">
      <c r="A26" s="7">
        <v>20</v>
      </c>
      <c r="B26" s="71" t="s">
        <v>159</v>
      </c>
      <c r="C26" s="11">
        <f t="shared" si="1"/>
        <v>193.93</v>
      </c>
      <c r="D26" s="72">
        <f>184.04+1.41</f>
        <v>185.45</v>
      </c>
      <c r="E26" s="72">
        <f>8.23+0.25</f>
        <v>8.48</v>
      </c>
      <c r="F26" s="11"/>
    </row>
    <row r="27" spans="1:6" s="57" customFormat="1" ht="15">
      <c r="A27" s="70">
        <v>21</v>
      </c>
      <c r="B27" s="71" t="s">
        <v>160</v>
      </c>
      <c r="C27" s="11">
        <f t="shared" si="1"/>
        <v>588.22</v>
      </c>
      <c r="D27" s="72">
        <f>484+29.7</f>
        <v>513.70000000000005</v>
      </c>
      <c r="E27" s="72">
        <f>67.22+7.3</f>
        <v>74.52</v>
      </c>
      <c r="F27" s="11"/>
    </row>
    <row r="28" spans="1:6" s="57" customFormat="1" ht="15">
      <c r="A28" s="7">
        <v>22</v>
      </c>
      <c r="B28" s="71" t="s">
        <v>161</v>
      </c>
      <c r="C28" s="11">
        <f t="shared" si="1"/>
        <v>624.95000000000005</v>
      </c>
      <c r="D28" s="72">
        <v>531.61</v>
      </c>
      <c r="E28" s="72">
        <v>27.94</v>
      </c>
      <c r="F28" s="11">
        <v>65.400000000000006</v>
      </c>
    </row>
    <row r="29" spans="1:6" s="57" customFormat="1" ht="15">
      <c r="A29" s="70">
        <v>23</v>
      </c>
      <c r="B29" s="71" t="s">
        <v>162</v>
      </c>
      <c r="C29" s="11">
        <f t="shared" ref="C29:C40" si="2">SUM(D29:F29)</f>
        <v>5255.72</v>
      </c>
      <c r="D29" s="11">
        <v>4416.83</v>
      </c>
      <c r="E29" s="11">
        <f>480.89+161</f>
        <v>641.89</v>
      </c>
      <c r="F29" s="11">
        <v>197</v>
      </c>
    </row>
    <row r="30" spans="1:6" s="57" customFormat="1" ht="15">
      <c r="A30" s="7">
        <v>24</v>
      </c>
      <c r="B30" s="71" t="s">
        <v>163</v>
      </c>
      <c r="C30" s="11">
        <f t="shared" si="2"/>
        <v>2776.96</v>
      </c>
      <c r="D30" s="11">
        <v>2242</v>
      </c>
      <c r="E30" s="11">
        <f>264.66+10+237.6</f>
        <v>512.26</v>
      </c>
      <c r="F30" s="11">
        <v>22.7</v>
      </c>
    </row>
    <row r="31" spans="1:6" s="57" customFormat="1" ht="15">
      <c r="A31" s="70">
        <v>25</v>
      </c>
      <c r="B31" s="71" t="s">
        <v>164</v>
      </c>
      <c r="C31" s="11">
        <f t="shared" si="2"/>
        <v>367.91</v>
      </c>
      <c r="D31" s="11">
        <v>280.83999999999997</v>
      </c>
      <c r="E31" s="11">
        <f>61.07+26</f>
        <v>87.07</v>
      </c>
      <c r="F31" s="11"/>
    </row>
    <row r="32" spans="1:6" s="57" customFormat="1" ht="15">
      <c r="A32" s="7">
        <v>26</v>
      </c>
      <c r="B32" s="71" t="s">
        <v>165</v>
      </c>
      <c r="C32" s="11">
        <f t="shared" si="2"/>
        <v>4475.71</v>
      </c>
      <c r="D32" s="11">
        <v>3870.3</v>
      </c>
      <c r="E32" s="11">
        <v>333.51</v>
      </c>
      <c r="F32" s="11">
        <v>271.89999999999998</v>
      </c>
    </row>
    <row r="33" spans="1:6" s="57" customFormat="1" ht="15">
      <c r="A33" s="70">
        <v>27</v>
      </c>
      <c r="B33" s="71" t="s">
        <v>166</v>
      </c>
      <c r="C33" s="11">
        <f t="shared" si="2"/>
        <v>5329.4</v>
      </c>
      <c r="D33" s="11">
        <v>4433</v>
      </c>
      <c r="E33" s="11">
        <v>470.51</v>
      </c>
      <c r="F33" s="11">
        <v>425.89</v>
      </c>
    </row>
    <row r="34" spans="1:6" s="57" customFormat="1" ht="15">
      <c r="A34" s="7">
        <v>28</v>
      </c>
      <c r="B34" s="71" t="s">
        <v>167</v>
      </c>
      <c r="C34" s="11">
        <f t="shared" si="2"/>
        <v>1397.6</v>
      </c>
      <c r="D34" s="11">
        <v>1221.5</v>
      </c>
      <c r="E34" s="11">
        <v>152.36000000000001</v>
      </c>
      <c r="F34" s="11">
        <v>23.74</v>
      </c>
    </row>
    <row r="35" spans="1:6" s="57" customFormat="1" ht="15">
      <c r="A35" s="70">
        <v>29</v>
      </c>
      <c r="B35" s="71" t="s">
        <v>168</v>
      </c>
      <c r="C35" s="11">
        <f t="shared" si="2"/>
        <v>2540.52</v>
      </c>
      <c r="D35" s="11">
        <v>1091.2</v>
      </c>
      <c r="E35" s="11">
        <v>1431.13</v>
      </c>
      <c r="F35" s="11">
        <v>18.190000000000001</v>
      </c>
    </row>
    <row r="36" spans="1:6" s="57" customFormat="1" ht="15">
      <c r="A36" s="7">
        <v>30</v>
      </c>
      <c r="B36" s="71" t="s">
        <v>169</v>
      </c>
      <c r="C36" s="11">
        <f t="shared" si="2"/>
        <v>16</v>
      </c>
      <c r="D36" s="11">
        <v>15</v>
      </c>
      <c r="E36" s="11">
        <f>1</f>
        <v>1</v>
      </c>
      <c r="F36" s="11"/>
    </row>
    <row r="37" spans="1:6" s="57" customFormat="1" ht="15">
      <c r="A37" s="70">
        <v>31</v>
      </c>
      <c r="B37" s="71" t="s">
        <v>170</v>
      </c>
      <c r="C37" s="11">
        <f t="shared" si="2"/>
        <v>27.62</v>
      </c>
      <c r="D37" s="11">
        <v>11.93</v>
      </c>
      <c r="E37" s="11">
        <v>15.29</v>
      </c>
      <c r="F37" s="11">
        <v>0.4</v>
      </c>
    </row>
    <row r="38" spans="1:6" s="57" customFormat="1" ht="15">
      <c r="A38" s="7">
        <v>32</v>
      </c>
      <c r="B38" s="71" t="s">
        <v>171</v>
      </c>
      <c r="C38" s="11">
        <f t="shared" si="2"/>
        <v>26.09</v>
      </c>
      <c r="D38" s="11">
        <v>12.8</v>
      </c>
      <c r="E38" s="11">
        <f>7.29+6</f>
        <v>13.29</v>
      </c>
      <c r="F38" s="11"/>
    </row>
    <row r="39" spans="1:6" s="57" customFormat="1" ht="15">
      <c r="A39" s="70">
        <v>33</v>
      </c>
      <c r="B39" s="71" t="s">
        <v>172</v>
      </c>
      <c r="C39" s="11">
        <f t="shared" si="2"/>
        <v>1801</v>
      </c>
      <c r="D39" s="11"/>
      <c r="E39" s="11">
        <v>1801</v>
      </c>
      <c r="F39" s="11"/>
    </row>
    <row r="40" spans="1:6" s="57" customFormat="1" ht="15">
      <c r="A40" s="7">
        <v>34</v>
      </c>
      <c r="B40" s="71" t="s">
        <v>173</v>
      </c>
      <c r="C40" s="11">
        <f t="shared" si="2"/>
        <v>4914.24</v>
      </c>
      <c r="D40" s="11">
        <v>4116.25</v>
      </c>
      <c r="E40" s="11">
        <v>518.88</v>
      </c>
      <c r="F40" s="11">
        <v>279.11</v>
      </c>
    </row>
    <row r="41" spans="1:6" s="57" customFormat="1" ht="15">
      <c r="A41" s="70">
        <v>35</v>
      </c>
      <c r="B41" s="71" t="s">
        <v>174</v>
      </c>
      <c r="C41" s="11">
        <v>5867.86</v>
      </c>
      <c r="D41" s="11">
        <v>4867.6899999999996</v>
      </c>
      <c r="E41" s="11">
        <v>463.41</v>
      </c>
      <c r="F41" s="11">
        <v>536.76</v>
      </c>
    </row>
    <row r="42" spans="1:6" s="57" customFormat="1" ht="15">
      <c r="A42" s="7">
        <v>36</v>
      </c>
      <c r="B42" s="71" t="s">
        <v>175</v>
      </c>
      <c r="C42" s="11">
        <v>2190.96</v>
      </c>
      <c r="D42" s="11">
        <v>2025.92</v>
      </c>
      <c r="E42" s="11">
        <v>138.22</v>
      </c>
      <c r="F42" s="11">
        <v>26.82</v>
      </c>
    </row>
    <row r="43" spans="1:6" s="57" customFormat="1" ht="15">
      <c r="A43" s="70">
        <v>37</v>
      </c>
      <c r="B43" s="71" t="s">
        <v>176</v>
      </c>
      <c r="C43" s="11">
        <v>27.73</v>
      </c>
      <c r="D43" s="11">
        <v>12.9</v>
      </c>
      <c r="E43" s="11">
        <v>14.51</v>
      </c>
      <c r="F43" s="11">
        <v>0.32</v>
      </c>
    </row>
    <row r="44" spans="1:6" s="57" customFormat="1" ht="15">
      <c r="A44" s="7">
        <v>38</v>
      </c>
      <c r="B44" s="71" t="s">
        <v>177</v>
      </c>
      <c r="C44" s="11">
        <v>11.82</v>
      </c>
      <c r="D44" s="11">
        <v>9.1199999999999992</v>
      </c>
      <c r="E44" s="11"/>
      <c r="F44" s="11">
        <v>2.7</v>
      </c>
    </row>
    <row r="45" spans="1:6" s="57" customFormat="1" ht="15">
      <c r="A45" s="70">
        <v>39</v>
      </c>
      <c r="B45" s="71" t="s">
        <v>178</v>
      </c>
      <c r="C45" s="11">
        <v>1821.9</v>
      </c>
      <c r="D45" s="11">
        <v>1569.21</v>
      </c>
      <c r="E45" s="11">
        <v>191.1</v>
      </c>
      <c r="F45" s="11">
        <v>61.59</v>
      </c>
    </row>
    <row r="46" spans="1:6" s="57" customFormat="1" ht="15">
      <c r="A46" s="7">
        <v>40</v>
      </c>
      <c r="B46" s="71" t="s">
        <v>179</v>
      </c>
      <c r="C46" s="11">
        <v>2457.0500000000002</v>
      </c>
      <c r="D46" s="11">
        <v>1040.71</v>
      </c>
      <c r="E46" s="11">
        <v>1393.85</v>
      </c>
      <c r="F46" s="11">
        <v>22.49</v>
      </c>
    </row>
    <row r="47" spans="1:6" s="57" customFormat="1" ht="15">
      <c r="A47" s="70">
        <v>41</v>
      </c>
      <c r="B47" s="71" t="s">
        <v>180</v>
      </c>
      <c r="C47" s="11">
        <v>10.6</v>
      </c>
      <c r="D47" s="11">
        <v>6.4</v>
      </c>
      <c r="E47" s="11">
        <v>4.2</v>
      </c>
      <c r="F47" s="11"/>
    </row>
    <row r="48" spans="1:6" s="57" customFormat="1" ht="15">
      <c r="A48" s="7">
        <v>42</v>
      </c>
      <c r="B48" s="71" t="s">
        <v>181</v>
      </c>
      <c r="C48" s="11">
        <v>4754.79</v>
      </c>
      <c r="D48" s="11">
        <v>4105.1899999999996</v>
      </c>
      <c r="E48" s="11">
        <v>240.44</v>
      </c>
      <c r="F48" s="11">
        <v>409.16</v>
      </c>
    </row>
    <row r="49" spans="1:6" s="57" customFormat="1" ht="15">
      <c r="A49" s="70">
        <v>43</v>
      </c>
      <c r="B49" s="71" t="s">
        <v>182</v>
      </c>
      <c r="C49" s="11">
        <f>SUM(D49:F49)</f>
        <v>5895.75</v>
      </c>
      <c r="D49" s="11">
        <v>4562.24</v>
      </c>
      <c r="E49" s="11">
        <v>949.17</v>
      </c>
      <c r="F49" s="11">
        <v>384.34</v>
      </c>
    </row>
    <row r="50" spans="1:6" s="57" customFormat="1" ht="15">
      <c r="A50" s="7">
        <v>44</v>
      </c>
      <c r="B50" s="71" t="s">
        <v>183</v>
      </c>
      <c r="C50" s="11">
        <f t="shared" ref="C50:C60" si="3">SUM(D50:F50)</f>
        <v>2306.85</v>
      </c>
      <c r="D50" s="11">
        <v>2078</v>
      </c>
      <c r="E50" s="11">
        <v>186.99</v>
      </c>
      <c r="F50" s="11">
        <v>41.86</v>
      </c>
    </row>
    <row r="51" spans="1:6" s="57" customFormat="1" ht="15">
      <c r="A51" s="70">
        <v>45</v>
      </c>
      <c r="B51" s="71" t="s">
        <v>184</v>
      </c>
      <c r="C51" s="11">
        <f t="shared" si="3"/>
        <v>3920.08</v>
      </c>
      <c r="D51" s="11">
        <v>3168.01</v>
      </c>
      <c r="E51" s="11">
        <v>366.06</v>
      </c>
      <c r="F51" s="11">
        <v>386.01</v>
      </c>
    </row>
    <row r="52" spans="1:6" s="57" customFormat="1" ht="15">
      <c r="A52" s="7">
        <v>46</v>
      </c>
      <c r="B52" s="71" t="s">
        <v>185</v>
      </c>
      <c r="C52" s="11">
        <f t="shared" si="3"/>
        <v>42.3</v>
      </c>
      <c r="D52" s="11">
        <v>25.51</v>
      </c>
      <c r="E52" s="11">
        <v>16.79</v>
      </c>
      <c r="F52" s="11">
        <v>0</v>
      </c>
    </row>
    <row r="53" spans="1:6" s="57" customFormat="1" ht="15">
      <c r="A53" s="70">
        <v>47</v>
      </c>
      <c r="B53" s="71" t="s">
        <v>186</v>
      </c>
      <c r="C53" s="11">
        <f t="shared" si="3"/>
        <v>3820.35</v>
      </c>
      <c r="D53" s="11">
        <v>3233.12</v>
      </c>
      <c r="E53" s="11">
        <v>247.21</v>
      </c>
      <c r="F53" s="11">
        <v>340.02</v>
      </c>
    </row>
    <row r="54" spans="1:6" s="57" customFormat="1" ht="15">
      <c r="A54" s="7">
        <v>48</v>
      </c>
      <c r="B54" s="71" t="s">
        <v>187</v>
      </c>
      <c r="C54" s="11">
        <f t="shared" si="3"/>
        <v>227.19</v>
      </c>
      <c r="D54" s="11">
        <v>218.4</v>
      </c>
      <c r="E54" s="11">
        <v>8.7899999999999991</v>
      </c>
      <c r="F54" s="11">
        <v>0</v>
      </c>
    </row>
    <row r="55" spans="1:6" s="57" customFormat="1" ht="15">
      <c r="A55" s="70">
        <v>49</v>
      </c>
      <c r="B55" s="71" t="s">
        <v>188</v>
      </c>
      <c r="C55" s="11">
        <f t="shared" si="3"/>
        <v>1471</v>
      </c>
      <c r="D55" s="11">
        <v>1241.2</v>
      </c>
      <c r="E55" s="11">
        <v>185.58</v>
      </c>
      <c r="F55" s="11">
        <v>44.22</v>
      </c>
    </row>
    <row r="56" spans="1:6" s="57" customFormat="1" ht="15">
      <c r="A56" s="7">
        <v>50</v>
      </c>
      <c r="B56" s="71" t="s">
        <v>189</v>
      </c>
      <c r="C56" s="11">
        <f t="shared" si="3"/>
        <v>2594.48</v>
      </c>
      <c r="D56" s="11">
        <v>2073.3000000000002</v>
      </c>
      <c r="E56" s="11">
        <v>211.38</v>
      </c>
      <c r="F56" s="11">
        <v>309.8</v>
      </c>
    </row>
    <row r="57" spans="1:6" s="57" customFormat="1" ht="15">
      <c r="A57" s="70">
        <v>51</v>
      </c>
      <c r="B57" s="71" t="s">
        <v>190</v>
      </c>
      <c r="C57" s="11">
        <f t="shared" si="3"/>
        <v>2154.7800000000002</v>
      </c>
      <c r="D57" s="11">
        <v>1789.11</v>
      </c>
      <c r="E57" s="11">
        <v>153.96</v>
      </c>
      <c r="F57" s="11">
        <v>211.71</v>
      </c>
    </row>
    <row r="58" spans="1:6" s="57" customFormat="1" ht="15">
      <c r="A58" s="7">
        <v>52</v>
      </c>
      <c r="B58" s="71" t="s">
        <v>191</v>
      </c>
      <c r="C58" s="11">
        <f t="shared" si="3"/>
        <v>3343.27</v>
      </c>
      <c r="D58" s="11">
        <v>1926.19</v>
      </c>
      <c r="E58" s="11">
        <v>1277.74</v>
      </c>
      <c r="F58" s="11">
        <v>139.34</v>
      </c>
    </row>
    <row r="59" spans="1:6" s="57" customFormat="1" ht="15">
      <c r="A59" s="70">
        <v>53</v>
      </c>
      <c r="B59" s="71" t="s">
        <v>192</v>
      </c>
      <c r="C59" s="11">
        <f t="shared" si="3"/>
        <v>819.71</v>
      </c>
      <c r="D59" s="11">
        <v>712.93</v>
      </c>
      <c r="E59" s="11">
        <v>76.8</v>
      </c>
      <c r="F59" s="11">
        <v>29.98</v>
      </c>
    </row>
    <row r="60" spans="1:6" s="57" customFormat="1" ht="15">
      <c r="A60" s="7">
        <v>54</v>
      </c>
      <c r="B60" s="71" t="s">
        <v>193</v>
      </c>
      <c r="C60" s="11">
        <f t="shared" si="3"/>
        <v>72.239999999999995</v>
      </c>
      <c r="D60" s="11">
        <v>19.579999999999998</v>
      </c>
      <c r="E60" s="11">
        <v>51.46</v>
      </c>
      <c r="F60" s="11">
        <v>1.2</v>
      </c>
    </row>
    <row r="61" spans="1:6" s="57" customFormat="1" ht="15">
      <c r="A61" s="70">
        <v>55</v>
      </c>
      <c r="B61" s="71" t="s">
        <v>194</v>
      </c>
      <c r="C61" s="11">
        <v>6010.48</v>
      </c>
      <c r="D61" s="11">
        <v>4829.33</v>
      </c>
      <c r="E61" s="11">
        <v>809.34</v>
      </c>
      <c r="F61" s="11">
        <v>371.81</v>
      </c>
    </row>
    <row r="62" spans="1:6" s="57" customFormat="1" ht="15">
      <c r="A62" s="7">
        <v>56</v>
      </c>
      <c r="B62" s="71" t="s">
        <v>195</v>
      </c>
      <c r="C62" s="11">
        <v>2927.05</v>
      </c>
      <c r="D62" s="11">
        <v>2690.79</v>
      </c>
      <c r="E62" s="11">
        <v>196.5</v>
      </c>
      <c r="F62" s="11">
        <v>39.76</v>
      </c>
    </row>
    <row r="63" spans="1:6" s="57" customFormat="1" ht="15">
      <c r="A63" s="70">
        <v>57</v>
      </c>
      <c r="B63" s="71" t="s">
        <v>196</v>
      </c>
      <c r="C63" s="11">
        <v>3881.98</v>
      </c>
      <c r="D63" s="11">
        <v>3446.02</v>
      </c>
      <c r="E63" s="11">
        <v>232.12</v>
      </c>
      <c r="F63" s="11">
        <v>203.84</v>
      </c>
    </row>
    <row r="64" spans="1:6" s="57" customFormat="1" ht="15">
      <c r="A64" s="7">
        <v>58</v>
      </c>
      <c r="B64" s="71" t="s">
        <v>197</v>
      </c>
      <c r="C64" s="11">
        <v>2631.74</v>
      </c>
      <c r="D64" s="11">
        <v>2260.35</v>
      </c>
      <c r="E64" s="11">
        <v>146.69999999999999</v>
      </c>
      <c r="F64" s="11">
        <v>224.69</v>
      </c>
    </row>
    <row r="65" spans="1:6" s="57" customFormat="1" ht="15">
      <c r="A65" s="70">
        <v>59</v>
      </c>
      <c r="B65" s="71" t="s">
        <v>198</v>
      </c>
      <c r="C65" s="11">
        <v>4676.33</v>
      </c>
      <c r="D65" s="11">
        <v>3807.15</v>
      </c>
      <c r="E65" s="11">
        <v>387.99</v>
      </c>
      <c r="F65" s="11">
        <v>481.19</v>
      </c>
    </row>
    <row r="66" spans="1:6" s="57" customFormat="1" ht="15">
      <c r="A66" s="7">
        <v>60</v>
      </c>
      <c r="B66" s="71" t="s">
        <v>199</v>
      </c>
      <c r="C66" s="11">
        <v>2973.52</v>
      </c>
      <c r="D66" s="11">
        <v>2534.7800000000002</v>
      </c>
      <c r="E66" s="11">
        <v>218.55</v>
      </c>
      <c r="F66" s="11">
        <v>220.19</v>
      </c>
    </row>
    <row r="67" spans="1:6" s="57" customFormat="1" ht="15">
      <c r="A67" s="70">
        <v>61</v>
      </c>
      <c r="B67" s="71" t="s">
        <v>200</v>
      </c>
      <c r="C67" s="11">
        <v>1103.51</v>
      </c>
      <c r="D67" s="11">
        <v>978.42</v>
      </c>
      <c r="E67" s="11">
        <v>96.69</v>
      </c>
      <c r="F67" s="11">
        <v>28.4</v>
      </c>
    </row>
    <row r="68" spans="1:6" s="57" customFormat="1" ht="15">
      <c r="A68" s="7">
        <v>62</v>
      </c>
      <c r="B68" s="71" t="s">
        <v>201</v>
      </c>
      <c r="C68" s="11">
        <v>837.33</v>
      </c>
      <c r="D68" s="11">
        <v>728.35</v>
      </c>
      <c r="E68" s="11">
        <v>79.010000000000005</v>
      </c>
      <c r="F68" s="11">
        <v>29.97</v>
      </c>
    </row>
    <row r="69" spans="1:6" ht="15">
      <c r="A69" s="70">
        <v>63</v>
      </c>
      <c r="B69" s="71" t="s">
        <v>202</v>
      </c>
      <c r="C69" s="11">
        <v>348.72</v>
      </c>
      <c r="D69" s="11">
        <v>295.20999999999998</v>
      </c>
      <c r="E69" s="11">
        <v>13.71</v>
      </c>
      <c r="F69" s="11">
        <v>39.799999999999997</v>
      </c>
    </row>
    <row r="70" spans="1:6" ht="15">
      <c r="A70" s="7">
        <v>64</v>
      </c>
      <c r="B70" s="71" t="s">
        <v>203</v>
      </c>
      <c r="C70" s="11">
        <v>2372.1999999999998</v>
      </c>
      <c r="D70" s="11">
        <v>2171.1799999999998</v>
      </c>
      <c r="E70" s="11">
        <v>113.31</v>
      </c>
      <c r="F70" s="11">
        <v>87.71</v>
      </c>
    </row>
    <row r="71" spans="1:6" ht="15">
      <c r="A71" s="70">
        <v>65</v>
      </c>
      <c r="B71" s="71" t="s">
        <v>204</v>
      </c>
      <c r="C71" s="11">
        <v>171.88</v>
      </c>
      <c r="D71" s="11">
        <v>121.1</v>
      </c>
      <c r="E71" s="11">
        <v>50.78</v>
      </c>
      <c r="F71" s="11">
        <v>0</v>
      </c>
    </row>
    <row r="72" spans="1:6" ht="15">
      <c r="A72" s="7">
        <v>66</v>
      </c>
      <c r="B72" s="71" t="s">
        <v>205</v>
      </c>
      <c r="C72" s="11">
        <v>38.15</v>
      </c>
      <c r="D72" s="11">
        <v>34.770000000000003</v>
      </c>
      <c r="E72" s="11">
        <v>3.38</v>
      </c>
      <c r="F72" s="11">
        <v>0</v>
      </c>
    </row>
  </sheetData>
  <mergeCells count="5">
    <mergeCell ref="A2:F2"/>
    <mergeCell ref="D3:F3"/>
    <mergeCell ref="C4:F4"/>
    <mergeCell ref="A4:A5"/>
    <mergeCell ref="B4:B5"/>
  </mergeCells>
  <phoneticPr fontId="44" type="noConversion"/>
  <printOptions horizontalCentered="1"/>
  <pageMargins left="0.75" right="0.75" top="0.78680555555555598" bottom="0.97916666666666696" header="0.50902777777777797" footer="0.50902777777777797"/>
  <pageSetup paperSize="9" fitToHeight="0" orientation="landscape" horizontalDpi="1200" verticalDpi="1200"/>
  <legacy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K46"/>
  <sheetViews>
    <sheetView workbookViewId="0">
      <selection activeCell="C6" sqref="C44 C41 C36 C31 C26 C23 C13 C6"/>
    </sheetView>
  </sheetViews>
  <sheetFormatPr defaultColWidth="9" defaultRowHeight="13.5"/>
  <cols>
    <col min="1" max="1" width="16.375" style="3" customWidth="1"/>
    <col min="2" max="2" width="53.75" style="3" customWidth="1"/>
    <col min="3" max="3" width="22.25" style="3" customWidth="1"/>
    <col min="4" max="7" width="8.875" style="3" hidden="1" customWidth="1"/>
    <col min="8" max="10" width="9" style="3"/>
    <col min="11" max="11" width="12.375" style="3" customWidth="1"/>
    <col min="12" max="16384" width="9" style="3"/>
  </cols>
  <sheetData>
    <row r="1" spans="1:11" ht="15">
      <c r="A1" s="38" t="s">
        <v>216</v>
      </c>
      <c r="B1" s="39"/>
      <c r="C1" s="40"/>
    </row>
    <row r="2" spans="1:11" ht="26.25">
      <c r="A2" s="170" t="s">
        <v>217</v>
      </c>
      <c r="B2" s="171"/>
      <c r="C2" s="171"/>
    </row>
    <row r="3" spans="1:11" ht="15">
      <c r="A3" s="172" t="s">
        <v>2</v>
      </c>
      <c r="B3" s="173"/>
      <c r="C3" s="173"/>
    </row>
    <row r="4" spans="1:11" ht="14.25">
      <c r="A4" s="41" t="s">
        <v>218</v>
      </c>
      <c r="B4" s="41" t="s">
        <v>219</v>
      </c>
      <c r="C4" s="41" t="s">
        <v>220</v>
      </c>
      <c r="K4" s="55"/>
    </row>
    <row r="5" spans="1:11" ht="14.25">
      <c r="A5" s="174" t="s">
        <v>221</v>
      </c>
      <c r="B5" s="174"/>
      <c r="C5" s="42">
        <f>C6+C13+C23+C26+C31+C36+C41+C44</f>
        <v>158893.9</v>
      </c>
    </row>
    <row r="6" spans="1:11" ht="14.25">
      <c r="A6" s="43" t="s">
        <v>222</v>
      </c>
      <c r="B6" s="44" t="s">
        <v>223</v>
      </c>
      <c r="C6" s="45">
        <v>60005</v>
      </c>
      <c r="E6" s="46">
        <f>C6+D6</f>
        <v>60005</v>
      </c>
      <c r="G6" s="46">
        <f>C6+F6</f>
        <v>60005</v>
      </c>
    </row>
    <row r="7" spans="1:11" ht="15">
      <c r="A7" s="47"/>
      <c r="B7" s="47" t="s">
        <v>224</v>
      </c>
      <c r="C7" s="48">
        <v>0</v>
      </c>
      <c r="E7" s="46">
        <f t="shared" ref="E7:E44" si="0">C7+D7</f>
        <v>0</v>
      </c>
      <c r="G7" s="46">
        <f t="shared" ref="G7:G44" si="1">C7+F7</f>
        <v>0</v>
      </c>
    </row>
    <row r="8" spans="1:11" ht="15">
      <c r="A8" s="47"/>
      <c r="B8" s="47" t="s">
        <v>225</v>
      </c>
      <c r="C8" s="48">
        <v>3038</v>
      </c>
      <c r="E8" s="46">
        <f t="shared" si="0"/>
        <v>3038</v>
      </c>
      <c r="G8" s="46">
        <f t="shared" si="1"/>
        <v>3038</v>
      </c>
    </row>
    <row r="9" spans="1:11" ht="15">
      <c r="A9" s="49"/>
      <c r="B9" s="49" t="s">
        <v>226</v>
      </c>
      <c r="C9" s="48">
        <v>894</v>
      </c>
      <c r="E9" s="46">
        <f t="shared" si="0"/>
        <v>894</v>
      </c>
      <c r="G9" s="46">
        <f t="shared" si="1"/>
        <v>894</v>
      </c>
    </row>
    <row r="10" spans="1:11" ht="15">
      <c r="A10" s="47"/>
      <c r="B10" s="47" t="s">
        <v>227</v>
      </c>
      <c r="C10" s="48">
        <v>2330</v>
      </c>
      <c r="E10" s="46">
        <f t="shared" si="0"/>
        <v>2330</v>
      </c>
      <c r="G10" s="46">
        <f t="shared" si="1"/>
        <v>2330</v>
      </c>
    </row>
    <row r="11" spans="1:11" ht="15">
      <c r="A11" s="47"/>
      <c r="B11" s="47" t="s">
        <v>228</v>
      </c>
      <c r="C11" s="48">
        <v>852</v>
      </c>
      <c r="E11" s="46">
        <f t="shared" si="0"/>
        <v>852</v>
      </c>
      <c r="G11" s="46">
        <f t="shared" si="1"/>
        <v>852</v>
      </c>
    </row>
    <row r="12" spans="1:11" ht="15">
      <c r="A12" s="47"/>
      <c r="B12" s="47" t="s">
        <v>229</v>
      </c>
      <c r="C12" s="48">
        <v>52891</v>
      </c>
      <c r="E12" s="46">
        <f t="shared" si="0"/>
        <v>52891</v>
      </c>
      <c r="G12" s="46">
        <f t="shared" si="1"/>
        <v>52891</v>
      </c>
    </row>
    <row r="13" spans="1:11" ht="14.25">
      <c r="A13" s="43" t="s">
        <v>230</v>
      </c>
      <c r="B13" s="44" t="s">
        <v>231</v>
      </c>
      <c r="C13" s="45">
        <f>SUM(C14:C22)</f>
        <v>68501.8</v>
      </c>
      <c r="D13" s="3">
        <v>4792</v>
      </c>
      <c r="E13" s="46">
        <f t="shared" si="0"/>
        <v>73293.8</v>
      </c>
      <c r="F13" s="3">
        <v>2408.5</v>
      </c>
      <c r="G13" s="46">
        <f t="shared" si="1"/>
        <v>70910.3</v>
      </c>
    </row>
    <row r="14" spans="1:11" ht="15">
      <c r="A14" s="49"/>
      <c r="B14" s="49" t="s">
        <v>232</v>
      </c>
      <c r="C14" s="48">
        <v>1642</v>
      </c>
      <c r="D14" s="3">
        <v>1642</v>
      </c>
      <c r="E14" s="46">
        <f t="shared" si="0"/>
        <v>3284</v>
      </c>
      <c r="G14" s="46">
        <f t="shared" si="1"/>
        <v>1642</v>
      </c>
    </row>
    <row r="15" spans="1:11" ht="15">
      <c r="A15" s="47"/>
      <c r="B15" s="47" t="s">
        <v>233</v>
      </c>
      <c r="C15" s="48">
        <v>2495.3000000000002</v>
      </c>
      <c r="D15" s="3">
        <v>2250</v>
      </c>
      <c r="E15" s="46">
        <f t="shared" si="0"/>
        <v>4745.3</v>
      </c>
      <c r="F15" s="3">
        <v>73.5</v>
      </c>
      <c r="G15" s="46">
        <f t="shared" si="1"/>
        <v>2568.8000000000002</v>
      </c>
    </row>
    <row r="16" spans="1:11" ht="15">
      <c r="A16" s="47"/>
      <c r="B16" s="47" t="s">
        <v>234</v>
      </c>
      <c r="C16" s="48">
        <v>17285.400000000001</v>
      </c>
      <c r="D16" s="3">
        <v>900</v>
      </c>
      <c r="E16" s="46">
        <f t="shared" si="0"/>
        <v>18185.400000000001</v>
      </c>
      <c r="G16" s="46">
        <f t="shared" si="1"/>
        <v>17285.400000000001</v>
      </c>
    </row>
    <row r="17" spans="1:7" ht="15">
      <c r="A17" s="50"/>
      <c r="B17" s="50" t="s">
        <v>235</v>
      </c>
      <c r="C17" s="48">
        <v>34661</v>
      </c>
      <c r="E17" s="46">
        <f t="shared" si="0"/>
        <v>34661</v>
      </c>
      <c r="G17" s="46">
        <f t="shared" si="1"/>
        <v>34661</v>
      </c>
    </row>
    <row r="18" spans="1:7" ht="15">
      <c r="A18" s="47"/>
      <c r="B18" s="47" t="s">
        <v>236</v>
      </c>
      <c r="C18" s="48">
        <v>1537.3</v>
      </c>
      <c r="E18" s="46">
        <f t="shared" si="0"/>
        <v>1537.3</v>
      </c>
      <c r="F18" s="3">
        <v>410</v>
      </c>
      <c r="G18" s="46">
        <f t="shared" si="1"/>
        <v>1947.3</v>
      </c>
    </row>
    <row r="19" spans="1:7" ht="15">
      <c r="A19" s="50"/>
      <c r="B19" s="50" t="s">
        <v>237</v>
      </c>
      <c r="C19" s="48">
        <v>2113.5</v>
      </c>
      <c r="E19" s="46">
        <f t="shared" si="0"/>
        <v>2113.5</v>
      </c>
      <c r="F19" s="3">
        <v>1157</v>
      </c>
      <c r="G19" s="46">
        <f t="shared" si="1"/>
        <v>3270.5</v>
      </c>
    </row>
    <row r="20" spans="1:7" ht="15">
      <c r="A20" s="47"/>
      <c r="B20" s="47" t="s">
        <v>238</v>
      </c>
      <c r="C20" s="48">
        <v>1563.3</v>
      </c>
      <c r="E20" s="46">
        <f t="shared" si="0"/>
        <v>1563.3</v>
      </c>
      <c r="F20" s="3">
        <v>726</v>
      </c>
      <c r="G20" s="46">
        <f t="shared" si="1"/>
        <v>2289.3000000000002</v>
      </c>
    </row>
    <row r="21" spans="1:7" ht="15">
      <c r="A21" s="51"/>
      <c r="B21" s="51" t="s">
        <v>239</v>
      </c>
      <c r="C21" s="48">
        <v>6988</v>
      </c>
      <c r="E21" s="46">
        <f t="shared" si="0"/>
        <v>6988</v>
      </c>
      <c r="F21" s="3">
        <v>3305</v>
      </c>
      <c r="G21" s="46">
        <f t="shared" si="1"/>
        <v>10293</v>
      </c>
    </row>
    <row r="22" spans="1:7" ht="15">
      <c r="A22" s="47"/>
      <c r="B22" s="47" t="s">
        <v>240</v>
      </c>
      <c r="C22" s="48">
        <v>216</v>
      </c>
      <c r="E22" s="46">
        <f t="shared" si="0"/>
        <v>216</v>
      </c>
      <c r="F22" s="3">
        <v>42</v>
      </c>
      <c r="G22" s="46">
        <f t="shared" si="1"/>
        <v>258</v>
      </c>
    </row>
    <row r="23" spans="1:7" ht="14.25">
      <c r="A23" s="43" t="s">
        <v>241</v>
      </c>
      <c r="B23" s="44" t="s">
        <v>242</v>
      </c>
      <c r="C23" s="45">
        <v>663</v>
      </c>
      <c r="D23" s="3">
        <v>0</v>
      </c>
      <c r="E23" s="46">
        <f t="shared" si="0"/>
        <v>663</v>
      </c>
      <c r="F23" s="3">
        <v>334</v>
      </c>
      <c r="G23" s="46">
        <f t="shared" si="1"/>
        <v>997</v>
      </c>
    </row>
    <row r="24" spans="1:7" ht="15">
      <c r="A24" s="47"/>
      <c r="B24" s="47" t="s">
        <v>243</v>
      </c>
      <c r="C24" s="48">
        <v>93</v>
      </c>
      <c r="E24" s="46">
        <f t="shared" si="0"/>
        <v>93</v>
      </c>
      <c r="G24" s="46">
        <f t="shared" si="1"/>
        <v>93</v>
      </c>
    </row>
    <row r="25" spans="1:7" ht="15">
      <c r="A25" s="47"/>
      <c r="B25" s="47" t="s">
        <v>244</v>
      </c>
      <c r="C25" s="48">
        <v>570</v>
      </c>
      <c r="E25" s="46">
        <f t="shared" si="0"/>
        <v>570</v>
      </c>
      <c r="F25" s="3">
        <v>334</v>
      </c>
      <c r="G25" s="46">
        <f t="shared" si="1"/>
        <v>904</v>
      </c>
    </row>
    <row r="26" spans="1:7" ht="14.25">
      <c r="A26" s="43" t="s">
        <v>245</v>
      </c>
      <c r="B26" s="44" t="s">
        <v>246</v>
      </c>
      <c r="C26" s="45">
        <v>11234.3</v>
      </c>
      <c r="D26" s="3">
        <v>1803</v>
      </c>
      <c r="E26" s="46">
        <f t="shared" si="0"/>
        <v>13037.3</v>
      </c>
      <c r="F26" s="3">
        <v>3552</v>
      </c>
      <c r="G26" s="46">
        <f t="shared" si="1"/>
        <v>14786.3</v>
      </c>
    </row>
    <row r="27" spans="1:7" ht="15">
      <c r="A27" s="52"/>
      <c r="B27" s="52" t="s">
        <v>247</v>
      </c>
      <c r="C27" s="48">
        <v>7140.3</v>
      </c>
      <c r="E27" s="46">
        <f t="shared" si="0"/>
        <v>7140.3</v>
      </c>
      <c r="F27" s="3">
        <v>2766</v>
      </c>
      <c r="G27" s="46">
        <f t="shared" si="1"/>
        <v>9906.2999999999993</v>
      </c>
    </row>
    <row r="28" spans="1:7" ht="15">
      <c r="A28" s="53"/>
      <c r="B28" s="53" t="s">
        <v>248</v>
      </c>
      <c r="C28" s="48">
        <v>863</v>
      </c>
      <c r="D28" s="3">
        <v>863</v>
      </c>
      <c r="E28" s="46">
        <f t="shared" si="0"/>
        <v>1726</v>
      </c>
      <c r="G28" s="46">
        <f t="shared" si="1"/>
        <v>863</v>
      </c>
    </row>
    <row r="29" spans="1:7" ht="15">
      <c r="A29" s="54"/>
      <c r="B29" s="50" t="s">
        <v>249</v>
      </c>
      <c r="C29" s="48">
        <v>1451</v>
      </c>
      <c r="D29" s="3">
        <v>888</v>
      </c>
      <c r="E29" s="46">
        <f t="shared" si="0"/>
        <v>2339</v>
      </c>
      <c r="F29" s="3">
        <v>145</v>
      </c>
      <c r="G29" s="46">
        <f t="shared" si="1"/>
        <v>1596</v>
      </c>
    </row>
    <row r="30" spans="1:7" ht="15">
      <c r="A30" s="49"/>
      <c r="B30" s="49" t="s">
        <v>250</v>
      </c>
      <c r="C30" s="48">
        <v>1780</v>
      </c>
      <c r="D30" s="3">
        <v>52</v>
      </c>
      <c r="E30" s="46">
        <f t="shared" si="0"/>
        <v>1832</v>
      </c>
      <c r="F30" s="3">
        <v>641</v>
      </c>
      <c r="G30" s="46">
        <f t="shared" si="1"/>
        <v>2421</v>
      </c>
    </row>
    <row r="31" spans="1:7" ht="14.25">
      <c r="A31" s="43" t="s">
        <v>251</v>
      </c>
      <c r="B31" s="44" t="s">
        <v>252</v>
      </c>
      <c r="C31" s="45">
        <v>0</v>
      </c>
      <c r="D31" s="3">
        <v>0</v>
      </c>
      <c r="E31" s="46">
        <f t="shared" si="0"/>
        <v>0</v>
      </c>
      <c r="G31" s="46">
        <f t="shared" si="1"/>
        <v>0</v>
      </c>
    </row>
    <row r="32" spans="1:7" ht="15">
      <c r="A32" s="49"/>
      <c r="B32" s="49" t="s">
        <v>253</v>
      </c>
      <c r="C32" s="48">
        <v>0</v>
      </c>
      <c r="E32" s="46">
        <f t="shared" si="0"/>
        <v>0</v>
      </c>
      <c r="G32" s="46">
        <f t="shared" si="1"/>
        <v>0</v>
      </c>
    </row>
    <row r="33" spans="1:7" ht="15">
      <c r="A33" s="47"/>
      <c r="B33" s="50" t="s">
        <v>254</v>
      </c>
      <c r="C33" s="48">
        <v>0</v>
      </c>
      <c r="E33" s="46">
        <f t="shared" si="0"/>
        <v>0</v>
      </c>
      <c r="G33" s="46">
        <f t="shared" si="1"/>
        <v>0</v>
      </c>
    </row>
    <row r="34" spans="1:7" ht="15">
      <c r="A34" s="47"/>
      <c r="B34" s="53" t="s">
        <v>255</v>
      </c>
      <c r="C34" s="48">
        <v>0</v>
      </c>
      <c r="E34" s="46">
        <f t="shared" si="0"/>
        <v>0</v>
      </c>
      <c r="G34" s="46">
        <f t="shared" si="1"/>
        <v>0</v>
      </c>
    </row>
    <row r="35" spans="1:7" ht="15">
      <c r="A35" s="49"/>
      <c r="B35" s="49" t="s">
        <v>256</v>
      </c>
      <c r="C35" s="48">
        <v>0</v>
      </c>
      <c r="E35" s="46">
        <f t="shared" si="0"/>
        <v>0</v>
      </c>
      <c r="G35" s="46">
        <f t="shared" si="1"/>
        <v>0</v>
      </c>
    </row>
    <row r="36" spans="1:7" ht="14.25">
      <c r="A36" s="43" t="s">
        <v>257</v>
      </c>
      <c r="B36" s="44" t="s">
        <v>258</v>
      </c>
      <c r="C36" s="45">
        <v>10309.799999999999</v>
      </c>
      <c r="D36" s="3">
        <v>0</v>
      </c>
      <c r="E36" s="46">
        <f t="shared" si="0"/>
        <v>10309.799999999999</v>
      </c>
      <c r="F36" s="3">
        <v>3514</v>
      </c>
      <c r="G36" s="46">
        <f t="shared" si="1"/>
        <v>13823.8</v>
      </c>
    </row>
    <row r="37" spans="1:7" ht="15">
      <c r="A37" s="47"/>
      <c r="B37" s="47" t="s">
        <v>259</v>
      </c>
      <c r="C37" s="48">
        <v>0</v>
      </c>
      <c r="E37" s="46">
        <f t="shared" si="0"/>
        <v>0</v>
      </c>
      <c r="G37" s="46">
        <f t="shared" si="1"/>
        <v>0</v>
      </c>
    </row>
    <row r="38" spans="1:7" ht="15">
      <c r="A38" s="47"/>
      <c r="B38" s="47" t="s">
        <v>260</v>
      </c>
      <c r="C38" s="48">
        <v>0</v>
      </c>
      <c r="E38" s="46">
        <f t="shared" si="0"/>
        <v>0</v>
      </c>
      <c r="G38" s="46">
        <f t="shared" si="1"/>
        <v>0</v>
      </c>
    </row>
    <row r="39" spans="1:7" ht="15">
      <c r="A39" s="47"/>
      <c r="B39" s="47" t="s">
        <v>261</v>
      </c>
      <c r="C39" s="48">
        <v>10013.799999999999</v>
      </c>
      <c r="E39" s="46">
        <f t="shared" si="0"/>
        <v>10013.799999999999</v>
      </c>
      <c r="F39" s="3">
        <v>3337</v>
      </c>
      <c r="G39" s="46">
        <f t="shared" si="1"/>
        <v>13350.8</v>
      </c>
    </row>
    <row r="40" spans="1:7" ht="15">
      <c r="A40" s="47"/>
      <c r="B40" s="47" t="s">
        <v>262</v>
      </c>
      <c r="C40" s="48">
        <v>296</v>
      </c>
      <c r="E40" s="46">
        <f t="shared" si="0"/>
        <v>296</v>
      </c>
      <c r="F40" s="3">
        <v>177</v>
      </c>
      <c r="G40" s="46">
        <f t="shared" si="1"/>
        <v>473</v>
      </c>
    </row>
    <row r="41" spans="1:7" ht="14.25">
      <c r="A41" s="43" t="s">
        <v>263</v>
      </c>
      <c r="B41" s="44" t="s">
        <v>264</v>
      </c>
      <c r="C41" s="45">
        <v>50</v>
      </c>
      <c r="D41" s="3">
        <v>0</v>
      </c>
      <c r="E41" s="46">
        <f t="shared" si="0"/>
        <v>50</v>
      </c>
      <c r="G41" s="46">
        <f t="shared" si="1"/>
        <v>50</v>
      </c>
    </row>
    <row r="42" spans="1:7" ht="15">
      <c r="A42" s="47"/>
      <c r="B42" s="47" t="s">
        <v>265</v>
      </c>
      <c r="C42" s="48">
        <v>0</v>
      </c>
      <c r="E42" s="46">
        <f t="shared" si="0"/>
        <v>0</v>
      </c>
      <c r="G42" s="46">
        <f t="shared" si="1"/>
        <v>0</v>
      </c>
    </row>
    <row r="43" spans="1:7" ht="15">
      <c r="A43" s="47"/>
      <c r="B43" s="47" t="s">
        <v>266</v>
      </c>
      <c r="C43" s="48">
        <v>50</v>
      </c>
      <c r="E43" s="46">
        <f t="shared" si="0"/>
        <v>50</v>
      </c>
      <c r="G43" s="46">
        <f t="shared" si="1"/>
        <v>50</v>
      </c>
    </row>
    <row r="44" spans="1:7" ht="14.25">
      <c r="A44" s="43" t="s">
        <v>267</v>
      </c>
      <c r="B44" s="44" t="s">
        <v>268</v>
      </c>
      <c r="C44" s="45">
        <v>8130</v>
      </c>
      <c r="D44" s="3">
        <v>8130</v>
      </c>
      <c r="E44" s="46">
        <f t="shared" si="0"/>
        <v>16260</v>
      </c>
      <c r="G44" s="46">
        <f t="shared" si="1"/>
        <v>8130</v>
      </c>
    </row>
    <row r="46" spans="1:7">
      <c r="A46" s="3" t="s">
        <v>269</v>
      </c>
    </row>
  </sheetData>
  <mergeCells count="3">
    <mergeCell ref="A2:C2"/>
    <mergeCell ref="A3:C3"/>
    <mergeCell ref="A5:B5"/>
  </mergeCells>
  <phoneticPr fontId="44" type="noConversion"/>
  <printOptions horizontalCentered="1"/>
  <pageMargins left="0.74803149606299202" right="0.74803149606299202" top="0.98425196850393704" bottom="0.98425196850393704" header="0.511811023622047" footer="0.511811023622047"/>
  <pageSetup paperSize="9" orientation="landscape" horizontalDpi="1200" verticalDpi="1200"/>
</worksheet>
</file>

<file path=xl/worksheets/sheet13.xml><?xml version="1.0" encoding="utf-8"?>
<worksheet xmlns="http://schemas.openxmlformats.org/spreadsheetml/2006/main" xmlns:r="http://schemas.openxmlformats.org/officeDocument/2006/relationships">
  <dimension ref="A1:H65"/>
  <sheetViews>
    <sheetView showZeros="0" workbookViewId="0">
      <pane ySplit="6" topLeftCell="A15" activePane="bottomLeft" state="frozen"/>
      <selection pane="bottomLeft" activeCell="A23" sqref="A23"/>
    </sheetView>
  </sheetViews>
  <sheetFormatPr defaultColWidth="9" defaultRowHeight="13.5"/>
  <cols>
    <col min="1" max="1" width="53.75" style="2" customWidth="1"/>
    <col min="2" max="2" width="16.875" style="2" customWidth="1"/>
    <col min="3" max="8" width="11.75" style="2" customWidth="1"/>
    <col min="9" max="9" width="6.5" style="3" customWidth="1"/>
    <col min="10" max="16384" width="9" style="3"/>
  </cols>
  <sheetData>
    <row r="1" spans="1:8" ht="23.1" customHeight="1">
      <c r="A1" s="4" t="s">
        <v>270</v>
      </c>
      <c r="B1" s="4"/>
      <c r="C1" s="5"/>
      <c r="D1" s="5"/>
      <c r="E1" s="5"/>
      <c r="F1" s="5"/>
      <c r="G1" s="5"/>
      <c r="H1" s="5"/>
    </row>
    <row r="2" spans="1:8" ht="30.95" customHeight="1">
      <c r="A2" s="175" t="s">
        <v>271</v>
      </c>
      <c r="B2" s="175"/>
      <c r="C2" s="175"/>
      <c r="D2" s="175"/>
      <c r="E2" s="175"/>
      <c r="F2" s="175"/>
      <c r="G2" s="175"/>
      <c r="H2" s="175"/>
    </row>
    <row r="3" spans="1:8" ht="29.1" customHeight="1">
      <c r="A3" s="157" t="s">
        <v>2</v>
      </c>
      <c r="B3" s="158"/>
      <c r="C3" s="158"/>
      <c r="D3" s="158"/>
      <c r="E3" s="158"/>
      <c r="F3" s="158"/>
      <c r="G3" s="158"/>
      <c r="H3" s="158"/>
    </row>
    <row r="4" spans="1:8" s="1" customFormat="1" ht="20.100000000000001" customHeight="1">
      <c r="A4" s="162" t="s">
        <v>129</v>
      </c>
      <c r="B4" s="162" t="s">
        <v>132</v>
      </c>
      <c r="C4" s="162" t="s">
        <v>272</v>
      </c>
      <c r="D4" s="163"/>
      <c r="E4" s="162" t="s">
        <v>273</v>
      </c>
      <c r="F4" s="162" t="s">
        <v>274</v>
      </c>
      <c r="G4" s="162" t="s">
        <v>275</v>
      </c>
      <c r="H4" s="162" t="s">
        <v>276</v>
      </c>
    </row>
    <row r="5" spans="1:8" s="1" customFormat="1" ht="20.100000000000001" customHeight="1">
      <c r="A5" s="163"/>
      <c r="B5" s="163"/>
      <c r="C5" s="6" t="s">
        <v>277</v>
      </c>
      <c r="D5" s="6" t="s">
        <v>278</v>
      </c>
      <c r="E5" s="163"/>
      <c r="F5" s="163"/>
      <c r="G5" s="163"/>
      <c r="H5" s="163"/>
    </row>
    <row r="6" spans="1:8" s="1" customFormat="1" ht="20.100000000000001" customHeight="1">
      <c r="A6" s="8" t="s">
        <v>132</v>
      </c>
      <c r="B6" s="9">
        <f t="shared" ref="B6:H6" si="0">SUM(B7:B63)</f>
        <v>754.37</v>
      </c>
      <c r="C6" s="9">
        <f t="shared" si="0"/>
        <v>25</v>
      </c>
      <c r="D6" s="9">
        <f t="shared" si="0"/>
        <v>291.95</v>
      </c>
      <c r="E6" s="9">
        <f t="shared" si="0"/>
        <v>60</v>
      </c>
      <c r="F6" s="9">
        <f t="shared" si="0"/>
        <v>148.69</v>
      </c>
      <c r="G6" s="9">
        <f t="shared" si="0"/>
        <v>12.11</v>
      </c>
      <c r="H6" s="9">
        <f t="shared" si="0"/>
        <v>215.5941</v>
      </c>
    </row>
    <row r="7" spans="1:8" s="1" customFormat="1" ht="20.100000000000001" customHeight="1">
      <c r="A7" s="10" t="s">
        <v>140</v>
      </c>
      <c r="B7" s="11">
        <f>SUM(C7:H7)</f>
        <v>114.6</v>
      </c>
      <c r="C7" s="11"/>
      <c r="D7" s="12">
        <v>25</v>
      </c>
      <c r="E7" s="13">
        <v>60</v>
      </c>
      <c r="F7" s="13">
        <v>23.3</v>
      </c>
      <c r="G7" s="13">
        <v>1.8</v>
      </c>
      <c r="H7" s="13">
        <v>4.5</v>
      </c>
    </row>
    <row r="8" spans="1:8" s="1" customFormat="1" ht="20.100000000000001" customHeight="1">
      <c r="A8" s="10" t="s">
        <v>141</v>
      </c>
      <c r="B8" s="11">
        <f t="shared" ref="B8:B28" si="1">SUM(C8:H8)</f>
        <v>2.8</v>
      </c>
      <c r="C8" s="11"/>
      <c r="D8" s="11"/>
      <c r="E8" s="11"/>
      <c r="F8" s="12">
        <v>1.9</v>
      </c>
      <c r="G8" s="12"/>
      <c r="H8" s="13">
        <v>0.9</v>
      </c>
    </row>
    <row r="9" spans="1:8" s="1" customFormat="1" ht="20.100000000000001" customHeight="1">
      <c r="A9" s="10" t="s">
        <v>142</v>
      </c>
      <c r="B9" s="11">
        <f t="shared" si="1"/>
        <v>5.17</v>
      </c>
      <c r="C9" s="11"/>
      <c r="D9" s="11"/>
      <c r="E9" s="11"/>
      <c r="F9" s="12">
        <v>2.4700000000000002</v>
      </c>
      <c r="G9" s="12">
        <v>0.9</v>
      </c>
      <c r="H9" s="13">
        <v>1.8</v>
      </c>
    </row>
    <row r="10" spans="1:8" s="1" customFormat="1" ht="20.100000000000001" customHeight="1">
      <c r="A10" s="10" t="s">
        <v>143</v>
      </c>
      <c r="B10" s="11">
        <f t="shared" si="1"/>
        <v>10.35</v>
      </c>
      <c r="C10" s="11"/>
      <c r="D10" s="11"/>
      <c r="E10" s="11"/>
      <c r="F10" s="12">
        <v>1.35</v>
      </c>
      <c r="G10" s="12">
        <v>0.9</v>
      </c>
      <c r="H10" s="13">
        <v>8.1</v>
      </c>
    </row>
    <row r="11" spans="1:8" s="1" customFormat="1" ht="20.100000000000001" customHeight="1">
      <c r="A11" s="10" t="s">
        <v>144</v>
      </c>
      <c r="B11" s="11">
        <f t="shared" si="1"/>
        <v>2.6</v>
      </c>
      <c r="C11" s="11"/>
      <c r="D11" s="11"/>
      <c r="E11" s="11"/>
      <c r="F11" s="12">
        <v>1.43</v>
      </c>
      <c r="G11" s="12">
        <v>0.45</v>
      </c>
      <c r="H11" s="13">
        <v>0.72</v>
      </c>
    </row>
    <row r="12" spans="1:8" s="1" customFormat="1" ht="20.100000000000001" customHeight="1">
      <c r="A12" s="10" t="s">
        <v>145</v>
      </c>
      <c r="B12" s="11">
        <f t="shared" si="1"/>
        <v>6.25</v>
      </c>
      <c r="C12" s="11"/>
      <c r="D12" s="11"/>
      <c r="E12" s="11"/>
      <c r="F12" s="12">
        <v>2.56</v>
      </c>
      <c r="G12" s="12">
        <v>0.54</v>
      </c>
      <c r="H12" s="13">
        <v>3.15</v>
      </c>
    </row>
    <row r="13" spans="1:8" s="1" customFormat="1" ht="20.100000000000001" customHeight="1">
      <c r="A13" s="10" t="s">
        <v>146</v>
      </c>
      <c r="B13" s="11">
        <f t="shared" si="1"/>
        <v>4.42</v>
      </c>
      <c r="C13" s="11"/>
      <c r="D13" s="11"/>
      <c r="E13" s="11"/>
      <c r="F13" s="12">
        <v>3.52</v>
      </c>
      <c r="G13" s="12"/>
      <c r="H13" s="13">
        <v>0.9</v>
      </c>
    </row>
    <row r="14" spans="1:8" s="1" customFormat="1" ht="20.100000000000001" customHeight="1">
      <c r="A14" s="10" t="s">
        <v>147</v>
      </c>
      <c r="B14" s="11">
        <f t="shared" si="1"/>
        <v>2.57</v>
      </c>
      <c r="C14" s="11"/>
      <c r="D14" s="11"/>
      <c r="E14" s="11"/>
      <c r="F14" s="13">
        <v>1.4</v>
      </c>
      <c r="G14" s="13">
        <v>0.27</v>
      </c>
      <c r="H14" s="13">
        <v>0.9</v>
      </c>
    </row>
    <row r="15" spans="1:8" s="1" customFormat="1" ht="20.100000000000001" customHeight="1">
      <c r="A15" s="10" t="s">
        <v>148</v>
      </c>
      <c r="B15" s="11">
        <f t="shared" si="1"/>
        <v>1.22</v>
      </c>
      <c r="C15" s="11"/>
      <c r="D15" s="11"/>
      <c r="E15" s="11"/>
      <c r="F15" s="13"/>
      <c r="G15" s="13">
        <v>0.32</v>
      </c>
      <c r="H15" s="13">
        <v>0.9</v>
      </c>
    </row>
    <row r="16" spans="1:8" s="1" customFormat="1" ht="20.100000000000001" customHeight="1">
      <c r="A16" s="10" t="s">
        <v>149</v>
      </c>
      <c r="B16" s="11">
        <f t="shared" si="1"/>
        <v>3.23</v>
      </c>
      <c r="C16" s="11"/>
      <c r="D16" s="11"/>
      <c r="E16" s="11"/>
      <c r="F16" s="13">
        <v>1.43</v>
      </c>
      <c r="G16" s="13"/>
      <c r="H16" s="13">
        <v>1.8</v>
      </c>
    </row>
    <row r="17" spans="1:8" s="1" customFormat="1" ht="20.100000000000001" customHeight="1">
      <c r="A17" s="10" t="s">
        <v>150</v>
      </c>
      <c r="B17" s="11">
        <f t="shared" si="1"/>
        <v>2.52</v>
      </c>
      <c r="C17" s="11"/>
      <c r="D17" s="11"/>
      <c r="E17" s="11"/>
      <c r="F17" s="12">
        <v>1.26</v>
      </c>
      <c r="G17" s="14">
        <v>0.32</v>
      </c>
      <c r="H17" s="13">
        <v>0.94</v>
      </c>
    </row>
    <row r="18" spans="1:8" s="1" customFormat="1" ht="20.100000000000001" customHeight="1">
      <c r="A18" s="10" t="s">
        <v>151</v>
      </c>
      <c r="B18" s="11">
        <f t="shared" si="1"/>
        <v>3.91</v>
      </c>
      <c r="C18" s="11"/>
      <c r="D18" s="11"/>
      <c r="E18" s="11"/>
      <c r="F18" s="12">
        <v>1.66</v>
      </c>
      <c r="G18" s="12">
        <v>0.45</v>
      </c>
      <c r="H18" s="13">
        <v>1.8</v>
      </c>
    </row>
    <row r="19" spans="1:8" s="1" customFormat="1" ht="20.100000000000001" customHeight="1">
      <c r="A19" s="10" t="s">
        <v>152</v>
      </c>
      <c r="B19" s="11">
        <f t="shared" si="1"/>
        <v>2.99</v>
      </c>
      <c r="C19" s="11"/>
      <c r="D19" s="11"/>
      <c r="E19" s="11"/>
      <c r="F19" s="12">
        <v>1.33</v>
      </c>
      <c r="G19" s="12">
        <v>0.76</v>
      </c>
      <c r="H19" s="13">
        <v>0.9</v>
      </c>
    </row>
    <row r="20" spans="1:8" s="1" customFormat="1" ht="20.100000000000001" customHeight="1">
      <c r="A20" s="10" t="s">
        <v>153</v>
      </c>
      <c r="B20" s="11">
        <f t="shared" si="1"/>
        <v>0.4</v>
      </c>
      <c r="C20" s="11"/>
      <c r="D20" s="11"/>
      <c r="E20" s="11"/>
      <c r="F20" s="12"/>
      <c r="G20" s="12"/>
      <c r="H20" s="13">
        <v>0.4</v>
      </c>
    </row>
    <row r="21" spans="1:8" s="1" customFormat="1" ht="20.100000000000001" customHeight="1">
      <c r="A21" s="10" t="s">
        <v>154</v>
      </c>
      <c r="B21" s="11">
        <f t="shared" si="1"/>
        <v>9.1999999999999993</v>
      </c>
      <c r="C21" s="11"/>
      <c r="D21" s="11"/>
      <c r="E21" s="11"/>
      <c r="F21" s="12">
        <v>3.8</v>
      </c>
      <c r="G21" s="14">
        <v>1.8</v>
      </c>
      <c r="H21" s="13">
        <v>3.6</v>
      </c>
    </row>
    <row r="22" spans="1:8" s="1" customFormat="1" ht="20.100000000000001" customHeight="1">
      <c r="A22" s="10" t="s">
        <v>155</v>
      </c>
      <c r="B22" s="11">
        <f t="shared" si="1"/>
        <v>1.8</v>
      </c>
      <c r="C22" s="11"/>
      <c r="D22" s="11"/>
      <c r="E22" s="11"/>
      <c r="F22" s="12">
        <v>1</v>
      </c>
      <c r="G22" s="12">
        <v>0.3</v>
      </c>
      <c r="H22" s="13">
        <v>0.5</v>
      </c>
    </row>
    <row r="23" spans="1:8" s="1" customFormat="1" ht="20.100000000000001" customHeight="1">
      <c r="A23" s="15" t="s">
        <v>156</v>
      </c>
      <c r="B23" s="11">
        <f t="shared" si="1"/>
        <v>3</v>
      </c>
      <c r="C23" s="11"/>
      <c r="D23" s="11"/>
      <c r="E23" s="11"/>
      <c r="F23" s="12">
        <v>2</v>
      </c>
      <c r="G23" s="12"/>
      <c r="H23" s="13">
        <v>1</v>
      </c>
    </row>
    <row r="24" spans="1:8" s="1" customFormat="1" ht="20.100000000000001" customHeight="1">
      <c r="A24" s="10" t="s">
        <v>157</v>
      </c>
      <c r="B24" s="11">
        <f t="shared" si="1"/>
        <v>3.6</v>
      </c>
      <c r="C24" s="11"/>
      <c r="D24" s="11"/>
      <c r="E24" s="11"/>
      <c r="F24" s="12">
        <v>1.8</v>
      </c>
      <c r="G24" s="11">
        <v>0.9</v>
      </c>
      <c r="H24" s="13">
        <v>0.9</v>
      </c>
    </row>
    <row r="25" spans="1:8" s="1" customFormat="1" ht="20.100000000000001" customHeight="1">
      <c r="A25" s="10" t="s">
        <v>158</v>
      </c>
      <c r="B25" s="11">
        <f t="shared" si="1"/>
        <v>0</v>
      </c>
      <c r="C25" s="11"/>
      <c r="D25" s="11"/>
      <c r="E25" s="11"/>
      <c r="F25" s="12"/>
      <c r="G25" s="11"/>
      <c r="H25" s="12"/>
    </row>
    <row r="26" spans="1:8" s="1" customFormat="1" ht="20.100000000000001" customHeight="1">
      <c r="A26" s="10" t="s">
        <v>159</v>
      </c>
      <c r="B26" s="11">
        <f t="shared" si="1"/>
        <v>2.1</v>
      </c>
      <c r="C26" s="11"/>
      <c r="D26" s="12"/>
      <c r="E26" s="11"/>
      <c r="F26" s="12">
        <v>1.2</v>
      </c>
      <c r="G26" s="11"/>
      <c r="H26" s="12">
        <v>0.9</v>
      </c>
    </row>
    <row r="27" spans="1:8" s="1" customFormat="1" ht="20.100000000000001" customHeight="1">
      <c r="A27" s="10" t="s">
        <v>160</v>
      </c>
      <c r="B27" s="11">
        <f t="shared" si="1"/>
        <v>28.58</v>
      </c>
      <c r="C27" s="11">
        <v>25</v>
      </c>
      <c r="D27" s="11">
        <v>2.5</v>
      </c>
      <c r="E27" s="11"/>
      <c r="F27" s="12">
        <v>0.18</v>
      </c>
      <c r="G27" s="11"/>
      <c r="H27" s="12">
        <v>0.9</v>
      </c>
    </row>
    <row r="28" spans="1:8" s="1" customFormat="1" ht="20.100000000000001" customHeight="1">
      <c r="A28" s="16" t="s">
        <v>161</v>
      </c>
      <c r="B28" s="11">
        <f t="shared" si="1"/>
        <v>1.35</v>
      </c>
      <c r="C28" s="11"/>
      <c r="D28" s="11"/>
      <c r="E28" s="11"/>
      <c r="F28" s="11">
        <v>0.45</v>
      </c>
      <c r="G28" s="11"/>
      <c r="H28" s="11">
        <v>0.9</v>
      </c>
    </row>
    <row r="29" spans="1:8" s="1" customFormat="1" ht="20.100000000000001" customHeight="1">
      <c r="A29" s="10" t="s">
        <v>162</v>
      </c>
      <c r="B29" s="17">
        <v>41</v>
      </c>
      <c r="C29" s="18"/>
      <c r="D29" s="18">
        <v>19.71</v>
      </c>
      <c r="E29" s="18"/>
      <c r="F29" s="18">
        <v>18</v>
      </c>
      <c r="G29" s="18">
        <v>1</v>
      </c>
      <c r="H29" s="18">
        <v>1.8</v>
      </c>
    </row>
    <row r="30" spans="1:8" s="1" customFormat="1" ht="20.100000000000001" customHeight="1">
      <c r="A30" s="19" t="s">
        <v>163</v>
      </c>
      <c r="B30" s="17">
        <v>35</v>
      </c>
      <c r="C30" s="18"/>
      <c r="D30" s="18">
        <v>34.659999999999997</v>
      </c>
      <c r="E30" s="18"/>
      <c r="F30" s="18"/>
      <c r="G30" s="18"/>
      <c r="H30" s="18"/>
    </row>
    <row r="31" spans="1:8" s="1" customFormat="1" ht="20.100000000000001" customHeight="1">
      <c r="A31" s="19" t="s">
        <v>164</v>
      </c>
      <c r="B31" s="17">
        <v>6</v>
      </c>
      <c r="C31" s="18"/>
      <c r="D31" s="18">
        <v>5.67</v>
      </c>
      <c r="E31" s="18"/>
      <c r="F31" s="18"/>
      <c r="G31" s="18"/>
      <c r="H31" s="18"/>
    </row>
    <row r="32" spans="1:8" s="1" customFormat="1" ht="20.100000000000001" customHeight="1">
      <c r="A32" s="19" t="s">
        <v>165</v>
      </c>
      <c r="B32" s="17">
        <v>28</v>
      </c>
      <c r="C32" s="18"/>
      <c r="D32" s="18"/>
      <c r="E32" s="18"/>
      <c r="F32" s="18">
        <v>1.2</v>
      </c>
      <c r="G32" s="18">
        <v>1.4</v>
      </c>
      <c r="H32" s="18">
        <v>25.416899999999998</v>
      </c>
    </row>
    <row r="33" spans="1:8" s="1" customFormat="1" ht="20.100000000000001" customHeight="1">
      <c r="A33" s="19" t="s">
        <v>166</v>
      </c>
      <c r="B33" s="17">
        <v>28</v>
      </c>
      <c r="C33" s="18"/>
      <c r="D33" s="18"/>
      <c r="E33" s="18"/>
      <c r="F33" s="18"/>
      <c r="G33" s="18"/>
      <c r="H33" s="18">
        <v>28.8172</v>
      </c>
    </row>
    <row r="34" spans="1:8" s="1" customFormat="1" ht="20.100000000000001" customHeight="1">
      <c r="A34" s="19" t="s">
        <v>167</v>
      </c>
      <c r="B34" s="17">
        <v>5</v>
      </c>
      <c r="C34" s="18"/>
      <c r="D34" s="18"/>
      <c r="E34" s="18"/>
      <c r="F34" s="18"/>
      <c r="G34" s="18"/>
      <c r="H34" s="18">
        <v>4.8</v>
      </c>
    </row>
    <row r="35" spans="1:8" s="1" customFormat="1" ht="20.100000000000001" customHeight="1">
      <c r="A35" s="19" t="s">
        <v>168</v>
      </c>
      <c r="B35" s="17">
        <v>1</v>
      </c>
      <c r="C35" s="18"/>
      <c r="D35" s="18"/>
      <c r="E35" s="18"/>
      <c r="F35" s="18"/>
      <c r="G35" s="18"/>
      <c r="H35" s="18">
        <v>0.5</v>
      </c>
    </row>
    <row r="36" spans="1:8" s="1" customFormat="1" ht="20.100000000000001" customHeight="1">
      <c r="A36" s="20" t="s">
        <v>173</v>
      </c>
      <c r="B36" s="21">
        <f t="shared" ref="B36:B41" si="2">D36+F36+H36</f>
        <v>30.75</v>
      </c>
      <c r="C36" s="22"/>
      <c r="D36" s="23">
        <v>15.74</v>
      </c>
      <c r="E36" s="23">
        <v>0</v>
      </c>
      <c r="F36" s="24">
        <f>14.3-1</f>
        <v>13.3</v>
      </c>
      <c r="G36" s="25">
        <v>0</v>
      </c>
      <c r="H36" s="24">
        <f>2.21-0.5</f>
        <v>1.71</v>
      </c>
    </row>
    <row r="37" spans="1:8" s="1" customFormat="1" ht="20.100000000000001" customHeight="1">
      <c r="A37" s="26" t="s">
        <v>174</v>
      </c>
      <c r="B37" s="11">
        <f t="shared" si="2"/>
        <v>17.5</v>
      </c>
      <c r="C37" s="27"/>
      <c r="D37" s="27">
        <v>2.5</v>
      </c>
      <c r="E37" s="27"/>
      <c r="F37" s="28">
        <v>0</v>
      </c>
      <c r="G37" s="29"/>
      <c r="H37" s="28">
        <v>15</v>
      </c>
    </row>
    <row r="38" spans="1:8" s="1" customFormat="1" ht="20.100000000000001" customHeight="1">
      <c r="A38" s="26" t="s">
        <v>175</v>
      </c>
      <c r="B38" s="11">
        <f t="shared" si="2"/>
        <v>27.7</v>
      </c>
      <c r="C38" s="30"/>
      <c r="D38" s="27">
        <v>27.7</v>
      </c>
      <c r="E38" s="27">
        <v>0</v>
      </c>
      <c r="F38" s="28"/>
      <c r="G38" s="29"/>
      <c r="H38" s="28"/>
    </row>
    <row r="39" spans="1:8" s="1" customFormat="1" ht="20.100000000000001" customHeight="1">
      <c r="A39" s="26" t="s">
        <v>178</v>
      </c>
      <c r="B39" s="11">
        <f t="shared" si="2"/>
        <v>1.8</v>
      </c>
      <c r="C39" s="30">
        <v>0</v>
      </c>
      <c r="D39" s="27">
        <v>0</v>
      </c>
      <c r="E39" s="27">
        <v>0</v>
      </c>
      <c r="F39" s="28">
        <v>0</v>
      </c>
      <c r="G39" s="29">
        <v>0</v>
      </c>
      <c r="H39" s="28">
        <v>1.8</v>
      </c>
    </row>
    <row r="40" spans="1:8" s="1" customFormat="1" ht="20.100000000000001" customHeight="1">
      <c r="A40" s="26" t="s">
        <v>179</v>
      </c>
      <c r="B40" s="11">
        <f t="shared" si="2"/>
        <v>2.48</v>
      </c>
      <c r="C40" s="30">
        <v>0</v>
      </c>
      <c r="D40" s="27">
        <v>0</v>
      </c>
      <c r="E40" s="27">
        <v>0</v>
      </c>
      <c r="F40" s="28">
        <v>0.84</v>
      </c>
      <c r="G40" s="29">
        <v>0</v>
      </c>
      <c r="H40" s="28">
        <v>1.64</v>
      </c>
    </row>
    <row r="41" spans="1:8" s="1" customFormat="1" ht="20.100000000000001" customHeight="1">
      <c r="A41" s="26" t="s">
        <v>181</v>
      </c>
      <c r="B41" s="11">
        <f t="shared" si="2"/>
        <v>11</v>
      </c>
      <c r="C41" s="30">
        <v>0</v>
      </c>
      <c r="D41" s="27">
        <v>0</v>
      </c>
      <c r="E41" s="27">
        <v>0</v>
      </c>
      <c r="F41" s="28">
        <v>2</v>
      </c>
      <c r="G41" s="29">
        <v>0</v>
      </c>
      <c r="H41" s="28">
        <v>9</v>
      </c>
    </row>
    <row r="42" spans="1:8" s="1" customFormat="1" ht="20.100000000000001" customHeight="1">
      <c r="A42" s="31" t="s">
        <v>182</v>
      </c>
      <c r="B42" s="11">
        <f>SUM(C42:H42)</f>
        <v>40.74</v>
      </c>
      <c r="C42" s="32"/>
      <c r="D42" s="32">
        <v>19.12</v>
      </c>
      <c r="E42" s="32"/>
      <c r="F42" s="32">
        <v>17.62</v>
      </c>
      <c r="G42" s="32"/>
      <c r="H42" s="32">
        <v>4</v>
      </c>
    </row>
    <row r="43" spans="1:8" s="1" customFormat="1" ht="20.100000000000001" customHeight="1">
      <c r="A43" s="31" t="s">
        <v>183</v>
      </c>
      <c r="B43" s="11">
        <f t="shared" ref="B43:B62" si="3">SUM(C43:H43)</f>
        <v>31.47</v>
      </c>
      <c r="C43" s="32"/>
      <c r="D43" s="32">
        <v>30.47</v>
      </c>
      <c r="E43" s="32"/>
      <c r="F43" s="32"/>
      <c r="G43" s="32"/>
      <c r="H43" s="32">
        <v>1</v>
      </c>
    </row>
    <row r="44" spans="1:8" s="1" customFormat="1" ht="20.100000000000001" customHeight="1">
      <c r="A44" s="31" t="s">
        <v>187</v>
      </c>
      <c r="B44" s="11">
        <f t="shared" si="3"/>
        <v>1.35</v>
      </c>
      <c r="C44" s="32"/>
      <c r="D44" s="32">
        <v>1.35</v>
      </c>
      <c r="E44" s="32"/>
      <c r="F44" s="32"/>
      <c r="G44" s="32"/>
      <c r="H44" s="32"/>
    </row>
    <row r="45" spans="1:8" s="1" customFormat="1" ht="20.100000000000001" customHeight="1">
      <c r="A45" s="31" t="s">
        <v>186</v>
      </c>
      <c r="B45" s="11">
        <f t="shared" si="3"/>
        <v>6.82</v>
      </c>
      <c r="C45" s="32"/>
      <c r="D45" s="32"/>
      <c r="E45" s="32"/>
      <c r="F45" s="32">
        <v>0.52</v>
      </c>
      <c r="G45" s="32"/>
      <c r="H45" s="32">
        <v>6.3</v>
      </c>
    </row>
    <row r="46" spans="1:8" s="1" customFormat="1" ht="20.100000000000001" customHeight="1">
      <c r="A46" s="31" t="s">
        <v>184</v>
      </c>
      <c r="B46" s="11">
        <f t="shared" si="3"/>
        <v>11.55</v>
      </c>
      <c r="C46" s="32"/>
      <c r="D46" s="32"/>
      <c r="E46" s="32"/>
      <c r="F46" s="32">
        <v>1.64</v>
      </c>
      <c r="G46" s="32"/>
      <c r="H46" s="32">
        <v>9.91</v>
      </c>
    </row>
    <row r="47" spans="1:8" s="1" customFormat="1" ht="20.100000000000001" customHeight="1">
      <c r="A47" s="31" t="s">
        <v>188</v>
      </c>
      <c r="B47" s="11">
        <f t="shared" si="3"/>
        <v>3.6</v>
      </c>
      <c r="C47" s="32"/>
      <c r="D47" s="32"/>
      <c r="E47" s="32"/>
      <c r="F47" s="32"/>
      <c r="G47" s="32"/>
      <c r="H47" s="32">
        <v>3.6</v>
      </c>
    </row>
    <row r="48" spans="1:8" s="1" customFormat="1" ht="20.100000000000001" customHeight="1">
      <c r="A48" s="31" t="s">
        <v>190</v>
      </c>
      <c r="B48" s="11">
        <f t="shared" si="3"/>
        <v>3.87</v>
      </c>
      <c r="C48" s="32"/>
      <c r="D48" s="32"/>
      <c r="E48" s="32"/>
      <c r="F48" s="32">
        <v>0.45</v>
      </c>
      <c r="G48" s="32"/>
      <c r="H48" s="32">
        <v>3.42</v>
      </c>
    </row>
    <row r="49" spans="1:8" s="1" customFormat="1" ht="20.100000000000001" customHeight="1">
      <c r="A49" s="31" t="s">
        <v>189</v>
      </c>
      <c r="B49" s="11">
        <f t="shared" si="3"/>
        <v>5.6</v>
      </c>
      <c r="C49" s="32"/>
      <c r="D49" s="32"/>
      <c r="E49" s="32"/>
      <c r="F49" s="32">
        <v>0.2</v>
      </c>
      <c r="G49" s="32"/>
      <c r="H49" s="32">
        <v>5.4</v>
      </c>
    </row>
    <row r="50" spans="1:8" s="1" customFormat="1" ht="20.100000000000001" customHeight="1">
      <c r="A50" s="31" t="s">
        <v>192</v>
      </c>
      <c r="B50" s="11">
        <f t="shared" si="3"/>
        <v>2.0699999999999998</v>
      </c>
      <c r="C50" s="32"/>
      <c r="D50" s="32"/>
      <c r="E50" s="32"/>
      <c r="F50" s="32">
        <v>0.09</v>
      </c>
      <c r="G50" s="32"/>
      <c r="H50" s="32">
        <v>1.98</v>
      </c>
    </row>
    <row r="51" spans="1:8" s="1" customFormat="1" ht="20.100000000000001" customHeight="1">
      <c r="A51" s="31" t="s">
        <v>191</v>
      </c>
      <c r="B51" s="11">
        <f t="shared" si="3"/>
        <v>7.99</v>
      </c>
      <c r="C51" s="32"/>
      <c r="D51" s="32">
        <v>5</v>
      </c>
      <c r="E51" s="32"/>
      <c r="F51" s="32">
        <v>0.28999999999999998</v>
      </c>
      <c r="G51" s="32"/>
      <c r="H51" s="32">
        <v>2.7</v>
      </c>
    </row>
    <row r="52" spans="1:8" s="1" customFormat="1" ht="20.100000000000001" customHeight="1">
      <c r="A52" s="33" t="s">
        <v>194</v>
      </c>
      <c r="B52" s="11">
        <f t="shared" si="3"/>
        <v>71.33</v>
      </c>
      <c r="C52" s="34"/>
      <c r="D52" s="35">
        <v>32.43</v>
      </c>
      <c r="E52" s="34"/>
      <c r="F52" s="35">
        <v>38</v>
      </c>
      <c r="G52" s="34"/>
      <c r="H52" s="35">
        <v>0.9</v>
      </c>
    </row>
    <row r="53" spans="1:8" s="1" customFormat="1" ht="20.100000000000001" customHeight="1">
      <c r="A53" s="33" t="s">
        <v>195</v>
      </c>
      <c r="B53" s="11">
        <f t="shared" si="3"/>
        <v>45.4</v>
      </c>
      <c r="C53" s="34"/>
      <c r="D53" s="35">
        <v>45.4</v>
      </c>
      <c r="E53" s="34"/>
      <c r="F53" s="35"/>
      <c r="G53" s="34"/>
      <c r="H53" s="35"/>
    </row>
    <row r="54" spans="1:8" s="1" customFormat="1" ht="20.100000000000001" customHeight="1">
      <c r="A54" s="33" t="s">
        <v>196</v>
      </c>
      <c r="B54" s="11">
        <f t="shared" si="3"/>
        <v>9.5</v>
      </c>
      <c r="C54" s="34"/>
      <c r="D54" s="35"/>
      <c r="E54" s="34"/>
      <c r="F54" s="35">
        <v>0.5</v>
      </c>
      <c r="G54" s="34"/>
      <c r="H54" s="35">
        <v>9</v>
      </c>
    </row>
    <row r="55" spans="1:8" s="1" customFormat="1" ht="20.100000000000001" customHeight="1">
      <c r="A55" s="33" t="s">
        <v>197</v>
      </c>
      <c r="B55" s="11">
        <f t="shared" si="3"/>
        <v>10.6</v>
      </c>
      <c r="C55" s="34"/>
      <c r="D55" s="35">
        <v>2.5</v>
      </c>
      <c r="E55" s="34"/>
      <c r="F55" s="35"/>
      <c r="G55" s="34"/>
      <c r="H55" s="35">
        <v>8.1</v>
      </c>
    </row>
    <row r="56" spans="1:8" s="1" customFormat="1" ht="20.100000000000001" customHeight="1">
      <c r="A56" s="33" t="s">
        <v>198</v>
      </c>
      <c r="B56" s="11">
        <f t="shared" si="3"/>
        <v>13.5</v>
      </c>
      <c r="C56" s="34"/>
      <c r="D56" s="35"/>
      <c r="E56" s="34"/>
      <c r="F56" s="34"/>
      <c r="G56" s="34"/>
      <c r="H56" s="35">
        <v>13.5</v>
      </c>
    </row>
    <row r="57" spans="1:8" s="1" customFormat="1" ht="20.100000000000001" customHeight="1">
      <c r="A57" s="33" t="s">
        <v>199</v>
      </c>
      <c r="B57" s="11">
        <f t="shared" si="3"/>
        <v>11</v>
      </c>
      <c r="C57" s="34"/>
      <c r="D57" s="35"/>
      <c r="E57" s="34"/>
      <c r="F57" s="34"/>
      <c r="G57" s="34"/>
      <c r="H57" s="35">
        <v>11</v>
      </c>
    </row>
    <row r="58" spans="1:8" s="1" customFormat="1" ht="20.100000000000001" customHeight="1">
      <c r="A58" s="33" t="s">
        <v>200</v>
      </c>
      <c r="B58" s="11">
        <f t="shared" si="3"/>
        <v>3.34</v>
      </c>
      <c r="C58" s="34"/>
      <c r="D58" s="35"/>
      <c r="E58" s="34"/>
      <c r="F58" s="34"/>
      <c r="G58" s="34"/>
      <c r="H58" s="35">
        <v>3.34</v>
      </c>
    </row>
    <row r="59" spans="1:8" s="1" customFormat="1" ht="20.100000000000001" customHeight="1">
      <c r="A59" s="33" t="s">
        <v>201</v>
      </c>
      <c r="B59" s="11">
        <f t="shared" si="3"/>
        <v>4.3</v>
      </c>
      <c r="C59" s="34"/>
      <c r="D59" s="35"/>
      <c r="E59" s="34"/>
      <c r="F59" s="34"/>
      <c r="G59" s="34"/>
      <c r="H59" s="35">
        <v>4.3</v>
      </c>
    </row>
    <row r="60" spans="1:8" s="1" customFormat="1" ht="20.100000000000001" customHeight="1">
      <c r="A60" s="33" t="s">
        <v>202</v>
      </c>
      <c r="B60" s="11">
        <f t="shared" si="3"/>
        <v>0.25</v>
      </c>
      <c r="C60" s="34"/>
      <c r="D60" s="35"/>
      <c r="E60" s="34"/>
      <c r="F60" s="34"/>
      <c r="G60" s="34"/>
      <c r="H60" s="35">
        <v>0.25</v>
      </c>
    </row>
    <row r="61" spans="1:8" ht="20.100000000000001" customHeight="1">
      <c r="A61" s="33" t="s">
        <v>203</v>
      </c>
      <c r="B61" s="11">
        <f t="shared" si="3"/>
        <v>5</v>
      </c>
      <c r="C61" s="34"/>
      <c r="D61" s="35">
        <v>5</v>
      </c>
      <c r="E61" s="34"/>
      <c r="F61" s="34"/>
      <c r="G61" s="34"/>
      <c r="H61" s="34"/>
    </row>
    <row r="62" spans="1:8" ht="20.100000000000001" customHeight="1">
      <c r="A62" s="33" t="s">
        <v>204</v>
      </c>
      <c r="B62" s="11">
        <f t="shared" si="3"/>
        <v>17.2</v>
      </c>
      <c r="C62" s="34"/>
      <c r="D62" s="35">
        <v>17.2</v>
      </c>
      <c r="E62" s="34"/>
      <c r="F62" s="34"/>
      <c r="G62" s="34"/>
      <c r="H62" s="34"/>
    </row>
    <row r="63" spans="1:8" ht="20.100000000000001" customHeight="1">
      <c r="A63" s="36"/>
      <c r="B63" s="11"/>
      <c r="C63" s="11"/>
      <c r="D63" s="11"/>
      <c r="E63" s="11"/>
      <c r="F63" s="11"/>
      <c r="G63" s="11"/>
      <c r="H63" s="11"/>
    </row>
    <row r="64" spans="1:8" ht="20.100000000000001" customHeight="1">
      <c r="A64" s="36"/>
      <c r="B64" s="11"/>
      <c r="C64" s="11"/>
      <c r="D64" s="11"/>
      <c r="E64" s="11"/>
      <c r="F64" s="11"/>
      <c r="G64" s="11"/>
      <c r="H64" s="11"/>
    </row>
    <row r="65" spans="1:8" ht="20.100000000000001" customHeight="1">
      <c r="A65" s="37"/>
      <c r="B65" s="11"/>
      <c r="C65" s="11"/>
      <c r="D65" s="11"/>
      <c r="E65" s="11"/>
      <c r="F65" s="11"/>
      <c r="G65" s="11"/>
      <c r="H65" s="11"/>
    </row>
  </sheetData>
  <mergeCells count="9">
    <mergeCell ref="A2:H2"/>
    <mergeCell ref="A3:H3"/>
    <mergeCell ref="C4:D4"/>
    <mergeCell ref="A4:A5"/>
    <mergeCell ref="B4:B5"/>
    <mergeCell ref="E4:E5"/>
    <mergeCell ref="F4:F5"/>
    <mergeCell ref="G4:G5"/>
    <mergeCell ref="H4:H5"/>
  </mergeCells>
  <phoneticPr fontId="44" type="noConversion"/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13</vt:i4>
      </vt:variant>
      <vt:variant>
        <vt:lpstr>命名范围</vt:lpstr>
      </vt:variant>
      <vt:variant>
        <vt:i4>5</vt:i4>
      </vt:variant>
    </vt:vector>
  </HeadingPairs>
  <TitlesOfParts>
    <vt:vector size="18" baseType="lpstr">
      <vt:lpstr>2024一般预计完成</vt:lpstr>
      <vt:lpstr>2024一般执行</vt:lpstr>
      <vt:lpstr>2024一般平衡</vt:lpstr>
      <vt:lpstr>2025一般收支</vt:lpstr>
      <vt:lpstr>2025一般平衡</vt:lpstr>
      <vt:lpstr>2024政府基金执行</vt:lpstr>
      <vt:lpstr>2024政府基金平衡 </vt:lpstr>
      <vt:lpstr>2025政府基金收支</vt:lpstr>
      <vt:lpstr>2025政府基金平衡</vt:lpstr>
      <vt:lpstr>部门收支预算</vt:lpstr>
      <vt:lpstr>基本支出表</vt:lpstr>
      <vt:lpstr>重点项目支出 </vt:lpstr>
      <vt:lpstr>三公 </vt:lpstr>
      <vt:lpstr>'2024政府基金平衡 '!Print_Area</vt:lpstr>
      <vt:lpstr>部门收支预算!Print_Titles</vt:lpstr>
      <vt:lpstr>基本支出表!Print_Titles</vt:lpstr>
      <vt:lpstr>'三公 '!Print_Titles</vt:lpstr>
      <vt:lpstr>'重点项目支出 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丁洁</cp:lastModifiedBy>
  <cp:lastPrinted>2024-12-20T07:26:00Z</cp:lastPrinted>
  <dcterms:created xsi:type="dcterms:W3CDTF">2024-11-11T02:32:00Z</dcterms:created>
  <dcterms:modified xsi:type="dcterms:W3CDTF">2025-01-16T02:24:28Z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935221EC27F5485BB3763A336C69BBF5</vt:lpwstr>
  </property>
  <property fmtid="{D5CDD505-2E9C-101B-9397-08002B2CF9AE}" pid="3" name="KSOProductBuildVer">
    <vt:lpwstr>2052-11.1.0.11194</vt:lpwstr>
  </property>
</Properties>
</file>